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18315" windowHeight="8055" tabRatio="817" firstSheet="3" activeTab="15"/>
  </bookViews>
  <sheets>
    <sheet name="의사 국시" sheetId="1" r:id="rId1"/>
    <sheet name="1000명" sheetId="11" r:id="rId2"/>
    <sheet name="조정 1000명" sheetId="2" r:id="rId3"/>
    <sheet name="1200명" sheetId="26" r:id="rId4"/>
    <sheet name="조정 1200명" sheetId="27" r:id="rId5"/>
    <sheet name="1400명" sheetId="12" r:id="rId6"/>
    <sheet name="조정 1400명" sheetId="3" r:id="rId7"/>
    <sheet name="1600명" sheetId="13" r:id="rId8"/>
    <sheet name="조정 1600명" sheetId="4" r:id="rId9"/>
    <sheet name="1800명" sheetId="14" r:id="rId10"/>
    <sheet name="조정 1800명" sheetId="5" r:id="rId11"/>
    <sheet name="합격률90%" sheetId="21" r:id="rId12"/>
    <sheet name="합격률80%" sheetId="22" r:id="rId13"/>
    <sheet name="합격률70%" sheetId="23" r:id="rId14"/>
    <sheet name="합격률60%" sheetId="24" r:id="rId15"/>
    <sheet name="합격률50%" sheetId="25" r:id="rId16"/>
  </sheets>
  <calcPr calcId="125725"/>
</workbook>
</file>

<file path=xl/calcChain.xml><?xml version="1.0" encoding="utf-8"?>
<calcChain xmlns="http://schemas.openxmlformats.org/spreadsheetml/2006/main">
  <c r="A4" i="27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C3"/>
  <c r="C4" s="1"/>
  <c r="A3"/>
  <c r="D2"/>
  <c r="I8" i="26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4"/>
  <c r="C3"/>
  <c r="A3"/>
  <c r="D2"/>
  <c r="C5" i="27" l="1"/>
  <c r="D4"/>
  <c r="D3"/>
  <c r="C4" i="26"/>
  <c r="F3"/>
  <c r="D3"/>
  <c r="E3" s="1"/>
  <c r="B2" i="1"/>
  <c r="B3"/>
  <c r="B4"/>
  <c r="B5"/>
  <c r="B6"/>
  <c r="B7"/>
  <c r="B8"/>
  <c r="B9"/>
  <c r="B10"/>
  <c r="B11"/>
  <c r="B12"/>
  <c r="J4" i="25"/>
  <c r="L5" s="1"/>
  <c r="N6" s="1"/>
  <c r="P7" s="1"/>
  <c r="R8" s="1"/>
  <c r="T9" s="1"/>
  <c r="V10" s="1"/>
  <c r="X11" s="1"/>
  <c r="Z12" s="1"/>
  <c r="AC13" s="1"/>
  <c r="AE14" s="1"/>
  <c r="AG15" s="1"/>
  <c r="A4"/>
  <c r="A5" s="1"/>
  <c r="A6" s="1"/>
  <c r="A7" s="1"/>
  <c r="A8" s="1"/>
  <c r="A9" s="1"/>
  <c r="A10" s="1"/>
  <c r="A11" s="1"/>
  <c r="A12" s="1"/>
  <c r="A13" s="1"/>
  <c r="A14" s="1"/>
  <c r="A15" s="1"/>
  <c r="A3"/>
  <c r="G2"/>
  <c r="C2"/>
  <c r="J4" i="24"/>
  <c r="L5" s="1"/>
  <c r="N6" s="1"/>
  <c r="P7" s="1"/>
  <c r="R8" s="1"/>
  <c r="T9" s="1"/>
  <c r="V10" s="1"/>
  <c r="X11" s="1"/>
  <c r="Z12" s="1"/>
  <c r="AC13" s="1"/>
  <c r="AE14" s="1"/>
  <c r="AG15" s="1"/>
  <c r="A3"/>
  <c r="A4" s="1"/>
  <c r="A5" s="1"/>
  <c r="A6" s="1"/>
  <c r="A7" s="1"/>
  <c r="A8" s="1"/>
  <c r="A9" s="1"/>
  <c r="A10" s="1"/>
  <c r="A11" s="1"/>
  <c r="A12" s="1"/>
  <c r="A13" s="1"/>
  <c r="A14" s="1"/>
  <c r="A15" s="1"/>
  <c r="G2"/>
  <c r="C2"/>
  <c r="B2"/>
  <c r="J4" i="23"/>
  <c r="L5" s="1"/>
  <c r="N6" s="1"/>
  <c r="P7" s="1"/>
  <c r="R8" s="1"/>
  <c r="T9" s="1"/>
  <c r="V10" s="1"/>
  <c r="X11" s="1"/>
  <c r="Z12" s="1"/>
  <c r="AC13" s="1"/>
  <c r="AE14" s="1"/>
  <c r="AG15" s="1"/>
  <c r="A3"/>
  <c r="A4" s="1"/>
  <c r="A5" s="1"/>
  <c r="A6" s="1"/>
  <c r="A7" s="1"/>
  <c r="A8" s="1"/>
  <c r="A9" s="1"/>
  <c r="A10" s="1"/>
  <c r="A11" s="1"/>
  <c r="A12" s="1"/>
  <c r="A13" s="1"/>
  <c r="A14" s="1"/>
  <c r="A15" s="1"/>
  <c r="G2"/>
  <c r="F3" s="1"/>
  <c r="C3" s="1"/>
  <c r="C2"/>
  <c r="J4" i="22"/>
  <c r="L5" s="1"/>
  <c r="N6" s="1"/>
  <c r="P7" s="1"/>
  <c r="R8" s="1"/>
  <c r="T9" s="1"/>
  <c r="V10" s="1"/>
  <c r="X11" s="1"/>
  <c r="Z12" s="1"/>
  <c r="AC13" s="1"/>
  <c r="AE14" s="1"/>
  <c r="AG15" s="1"/>
  <c r="A3"/>
  <c r="A4" s="1"/>
  <c r="A5" s="1"/>
  <c r="A6" s="1"/>
  <c r="A7" s="1"/>
  <c r="A8" s="1"/>
  <c r="A9" s="1"/>
  <c r="A10" s="1"/>
  <c r="A11" s="1"/>
  <c r="A12" s="1"/>
  <c r="A13" s="1"/>
  <c r="A14" s="1"/>
  <c r="A15" s="1"/>
  <c r="G2"/>
  <c r="C2"/>
  <c r="B2"/>
  <c r="J4" i="21"/>
  <c r="L5" s="1"/>
  <c r="N6" s="1"/>
  <c r="P7" s="1"/>
  <c r="R8" s="1"/>
  <c r="T9" s="1"/>
  <c r="V10" s="1"/>
  <c r="X11" s="1"/>
  <c r="Z12" s="1"/>
  <c r="AC13" s="1"/>
  <c r="AE14" s="1"/>
  <c r="AG15" s="1"/>
  <c r="A4"/>
  <c r="A5" s="1"/>
  <c r="A6" s="1"/>
  <c r="A7" s="1"/>
  <c r="A8" s="1"/>
  <c r="A9" s="1"/>
  <c r="A10" s="1"/>
  <c r="A11" s="1"/>
  <c r="A12" s="1"/>
  <c r="A13" s="1"/>
  <c r="A14" s="1"/>
  <c r="A15" s="1"/>
  <c r="A3"/>
  <c r="G2"/>
  <c r="I3" s="1"/>
  <c r="C2"/>
  <c r="C6" i="27" l="1"/>
  <c r="D5"/>
  <c r="C5" i="26"/>
  <c r="D4"/>
  <c r="G4" s="1"/>
  <c r="I3" i="23"/>
  <c r="H4" s="1"/>
  <c r="B2"/>
  <c r="E2"/>
  <c r="G3" s="1"/>
  <c r="H4" i="21"/>
  <c r="K4"/>
  <c r="B2"/>
  <c r="E2"/>
  <c r="F3"/>
  <c r="J5" i="23"/>
  <c r="L6" s="1"/>
  <c r="N7" s="1"/>
  <c r="P8" s="1"/>
  <c r="R9" s="1"/>
  <c r="T10" s="1"/>
  <c r="V11" s="1"/>
  <c r="X12" s="1"/>
  <c r="Z13" s="1"/>
  <c r="AC14" s="1"/>
  <c r="AE15" s="1"/>
  <c r="AG16" s="1"/>
  <c r="I4"/>
  <c r="K5" s="1"/>
  <c r="M6" s="1"/>
  <c r="O7" s="1"/>
  <c r="Q8" s="1"/>
  <c r="S9" s="1"/>
  <c r="U10" s="1"/>
  <c r="W11" s="1"/>
  <c r="Y12" s="1"/>
  <c r="AB13" s="1"/>
  <c r="AD14" s="1"/>
  <c r="AF15" s="1"/>
  <c r="AH16" s="1"/>
  <c r="B3"/>
  <c r="F4"/>
  <c r="E2" i="22"/>
  <c r="F3"/>
  <c r="I3"/>
  <c r="E3" i="23"/>
  <c r="K4"/>
  <c r="E2" i="24"/>
  <c r="F3"/>
  <c r="I3"/>
  <c r="B2" i="25"/>
  <c r="E2"/>
  <c r="F3"/>
  <c r="I3"/>
  <c r="D6" i="27" l="1"/>
  <c r="E4" i="26"/>
  <c r="F4"/>
  <c r="D5"/>
  <c r="C6"/>
  <c r="K4" i="25"/>
  <c r="H4"/>
  <c r="G3"/>
  <c r="E3"/>
  <c r="C3" i="24"/>
  <c r="M5" i="23"/>
  <c r="C3" i="22"/>
  <c r="C4" i="23"/>
  <c r="H5"/>
  <c r="G3" i="21"/>
  <c r="E3" s="1"/>
  <c r="J5"/>
  <c r="L6" s="1"/>
  <c r="N7" s="1"/>
  <c r="P8" s="1"/>
  <c r="R9" s="1"/>
  <c r="T10" s="1"/>
  <c r="V11" s="1"/>
  <c r="X12" s="1"/>
  <c r="Z13" s="1"/>
  <c r="AC14" s="1"/>
  <c r="AE15" s="1"/>
  <c r="AG16" s="1"/>
  <c r="C3" i="25"/>
  <c r="F4"/>
  <c r="H4" i="24"/>
  <c r="K4"/>
  <c r="G3"/>
  <c r="E3" s="1"/>
  <c r="G4" i="23"/>
  <c r="E4" s="1"/>
  <c r="H4" i="22"/>
  <c r="K4"/>
  <c r="G3"/>
  <c r="C3" i="21"/>
  <c r="M5"/>
  <c r="E26" i="27" l="1"/>
  <c r="E27" s="1"/>
  <c r="C7"/>
  <c r="G5" i="26"/>
  <c r="E5"/>
  <c r="H5"/>
  <c r="F5"/>
  <c r="D6"/>
  <c r="F4" i="21"/>
  <c r="G4"/>
  <c r="F5" s="1"/>
  <c r="C4"/>
  <c r="B3" i="22"/>
  <c r="I4"/>
  <c r="H5" s="1"/>
  <c r="G5" i="23"/>
  <c r="E5"/>
  <c r="G6" s="1"/>
  <c r="G4" i="24"/>
  <c r="E4"/>
  <c r="M5"/>
  <c r="J5"/>
  <c r="L6" s="1"/>
  <c r="N7" s="1"/>
  <c r="P8" s="1"/>
  <c r="R9" s="1"/>
  <c r="T10" s="1"/>
  <c r="V11" s="1"/>
  <c r="X12" s="1"/>
  <c r="Z13" s="1"/>
  <c r="AC14" s="1"/>
  <c r="AE15" s="1"/>
  <c r="AG16" s="1"/>
  <c r="O6" i="21"/>
  <c r="E3" i="22"/>
  <c r="M5"/>
  <c r="J5"/>
  <c r="L6" s="1"/>
  <c r="N7" s="1"/>
  <c r="P8" s="1"/>
  <c r="R9" s="1"/>
  <c r="T10" s="1"/>
  <c r="V11" s="1"/>
  <c r="X12" s="1"/>
  <c r="Z13" s="1"/>
  <c r="AC14" s="1"/>
  <c r="AE15" s="1"/>
  <c r="AG16" s="1"/>
  <c r="I5" i="23"/>
  <c r="B4"/>
  <c r="G16"/>
  <c r="G17" s="1"/>
  <c r="B3" i="24"/>
  <c r="I4"/>
  <c r="C4" i="25"/>
  <c r="J6" i="23"/>
  <c r="L7" s="1"/>
  <c r="N8" s="1"/>
  <c r="P9" s="1"/>
  <c r="R10" s="1"/>
  <c r="T11" s="1"/>
  <c r="V12" s="1"/>
  <c r="X13" s="1"/>
  <c r="Z14" s="1"/>
  <c r="AC15" s="1"/>
  <c r="AE16" s="1"/>
  <c r="AG17" s="1"/>
  <c r="F5"/>
  <c r="F4" i="22"/>
  <c r="F4" i="24"/>
  <c r="I4" i="25"/>
  <c r="B3"/>
  <c r="M5"/>
  <c r="B3" i="21"/>
  <c r="I4"/>
  <c r="O6" i="23"/>
  <c r="G4" i="25"/>
  <c r="J5"/>
  <c r="L6" s="1"/>
  <c r="N7" s="1"/>
  <c r="P8" s="1"/>
  <c r="R9" s="1"/>
  <c r="T10" s="1"/>
  <c r="V11" s="1"/>
  <c r="X12" s="1"/>
  <c r="Z13" s="1"/>
  <c r="AC14" s="1"/>
  <c r="AE15" s="1"/>
  <c r="AG16" s="1"/>
  <c r="H5"/>
  <c r="D7" i="27" l="1"/>
  <c r="H6" i="26"/>
  <c r="F6"/>
  <c r="I6"/>
  <c r="E6"/>
  <c r="E26" s="1"/>
  <c r="E27" s="1"/>
  <c r="G6"/>
  <c r="C7"/>
  <c r="I5" i="25"/>
  <c r="K6" s="1"/>
  <c r="M7" s="1"/>
  <c r="O8" s="1"/>
  <c r="Q9" s="1"/>
  <c r="S10" s="1"/>
  <c r="U11" s="1"/>
  <c r="W12" s="1"/>
  <c r="Y13" s="1"/>
  <c r="AB14" s="1"/>
  <c r="AD15" s="1"/>
  <c r="AF16" s="1"/>
  <c r="AH17" s="1"/>
  <c r="B4"/>
  <c r="F5" i="24"/>
  <c r="C4"/>
  <c r="F6" i="23"/>
  <c r="C5"/>
  <c r="F5" i="25"/>
  <c r="K5" i="24"/>
  <c r="K6" i="23"/>
  <c r="Q7" i="21"/>
  <c r="H5" i="24"/>
  <c r="O6"/>
  <c r="G5"/>
  <c r="I7" i="23"/>
  <c r="I5" i="21"/>
  <c r="K6" s="1"/>
  <c r="M7" s="1"/>
  <c r="O8" s="1"/>
  <c r="Q9" s="1"/>
  <c r="S10" s="1"/>
  <c r="U11" s="1"/>
  <c r="W12" s="1"/>
  <c r="Y13" s="1"/>
  <c r="AB14" s="1"/>
  <c r="AD15" s="1"/>
  <c r="AF16" s="1"/>
  <c r="AH17" s="1"/>
  <c r="B4"/>
  <c r="J6" i="25"/>
  <c r="L7" s="1"/>
  <c r="N8" s="1"/>
  <c r="P9" s="1"/>
  <c r="R10" s="1"/>
  <c r="T11" s="1"/>
  <c r="V12" s="1"/>
  <c r="X13" s="1"/>
  <c r="Z14" s="1"/>
  <c r="AC15" s="1"/>
  <c r="AE16" s="1"/>
  <c r="AG17" s="1"/>
  <c r="H6"/>
  <c r="E4"/>
  <c r="Q7" i="23"/>
  <c r="K5" i="21"/>
  <c r="H5"/>
  <c r="C5" s="1"/>
  <c r="O6" i="25"/>
  <c r="K5"/>
  <c r="C4" i="22"/>
  <c r="H6" i="23"/>
  <c r="J6" i="22"/>
  <c r="L7" s="1"/>
  <c r="N8" s="1"/>
  <c r="P9" s="1"/>
  <c r="R10" s="1"/>
  <c r="T11" s="1"/>
  <c r="V12" s="1"/>
  <c r="X13" s="1"/>
  <c r="Z14" s="1"/>
  <c r="AC15" s="1"/>
  <c r="AE16" s="1"/>
  <c r="AG17" s="1"/>
  <c r="O6"/>
  <c r="G4"/>
  <c r="F5" s="1"/>
  <c r="I5" i="24"/>
  <c r="K6" s="1"/>
  <c r="M7" s="1"/>
  <c r="O8" s="1"/>
  <c r="Q9" s="1"/>
  <c r="S10" s="1"/>
  <c r="U11" s="1"/>
  <c r="W12" s="1"/>
  <c r="Y13" s="1"/>
  <c r="AB14" s="1"/>
  <c r="AD15" s="1"/>
  <c r="AF16" s="1"/>
  <c r="AH17" s="1"/>
  <c r="B4"/>
  <c r="B5" i="23"/>
  <c r="I6"/>
  <c r="K7" s="1"/>
  <c r="M8" s="1"/>
  <c r="O9" s="1"/>
  <c r="Q10" s="1"/>
  <c r="S11" s="1"/>
  <c r="U12" s="1"/>
  <c r="W13" s="1"/>
  <c r="Y14" s="1"/>
  <c r="AB15" s="1"/>
  <c r="AD16" s="1"/>
  <c r="AF17" s="1"/>
  <c r="AH18" s="1"/>
  <c r="K5" i="22"/>
  <c r="E4" i="21"/>
  <c r="D7" i="26" l="1"/>
  <c r="C5" i="22"/>
  <c r="M6"/>
  <c r="E4"/>
  <c r="J7" i="23"/>
  <c r="L8" s="1"/>
  <c r="N9" s="1"/>
  <c r="P10" s="1"/>
  <c r="R11" s="1"/>
  <c r="T12" s="1"/>
  <c r="V13" s="1"/>
  <c r="X14" s="1"/>
  <c r="Z15" s="1"/>
  <c r="AC16" s="1"/>
  <c r="AE17" s="1"/>
  <c r="AG18" s="1"/>
  <c r="H7"/>
  <c r="M6" i="25"/>
  <c r="Q7"/>
  <c r="S8" i="23"/>
  <c r="G5" i="25"/>
  <c r="E5" s="1"/>
  <c r="G6" s="1"/>
  <c r="K8" i="23"/>
  <c r="K16" s="1"/>
  <c r="K17" s="1"/>
  <c r="I6" i="24"/>
  <c r="K7" s="1"/>
  <c r="M8" s="1"/>
  <c r="O9" s="1"/>
  <c r="Q10" s="1"/>
  <c r="S11" s="1"/>
  <c r="U12" s="1"/>
  <c r="W13" s="1"/>
  <c r="Y14" s="1"/>
  <c r="AB15" s="1"/>
  <c r="AD16" s="1"/>
  <c r="AF17" s="1"/>
  <c r="AH18" s="1"/>
  <c r="B5"/>
  <c r="Q7"/>
  <c r="S8" i="21"/>
  <c r="I16" i="23"/>
  <c r="I17" s="1"/>
  <c r="F6" i="25"/>
  <c r="C6" s="1"/>
  <c r="C5"/>
  <c r="C6" i="23"/>
  <c r="C5" i="24"/>
  <c r="F6"/>
  <c r="G5" i="21"/>
  <c r="E5"/>
  <c r="G6" s="1"/>
  <c r="I5" i="22"/>
  <c r="B4"/>
  <c r="Q7"/>
  <c r="J6" i="21"/>
  <c r="L7" s="1"/>
  <c r="N8" s="1"/>
  <c r="P9" s="1"/>
  <c r="R10" s="1"/>
  <c r="T11" s="1"/>
  <c r="V12" s="1"/>
  <c r="X13" s="1"/>
  <c r="Z14" s="1"/>
  <c r="AC15" s="1"/>
  <c r="AE16" s="1"/>
  <c r="AG17" s="1"/>
  <c r="H6"/>
  <c r="M6"/>
  <c r="J7" i="25"/>
  <c r="L8" s="1"/>
  <c r="N9" s="1"/>
  <c r="P10" s="1"/>
  <c r="R11" s="1"/>
  <c r="T12" s="1"/>
  <c r="V13" s="1"/>
  <c r="X14" s="1"/>
  <c r="Z15" s="1"/>
  <c r="AC16" s="1"/>
  <c r="AE17" s="1"/>
  <c r="AG18" s="1"/>
  <c r="B6" i="23"/>
  <c r="E5" i="24"/>
  <c r="G6" s="1"/>
  <c r="J6"/>
  <c r="L7" s="1"/>
  <c r="N8" s="1"/>
  <c r="P9" s="1"/>
  <c r="R10" s="1"/>
  <c r="T11" s="1"/>
  <c r="V12" s="1"/>
  <c r="X13" s="1"/>
  <c r="Z14" s="1"/>
  <c r="AC15" s="1"/>
  <c r="AE16" s="1"/>
  <c r="AG17" s="1"/>
  <c r="H6"/>
  <c r="M7" i="23"/>
  <c r="M6" i="24"/>
  <c r="F26" i="27" l="1"/>
  <c r="F27" s="1"/>
  <c r="C8"/>
  <c r="I7" i="26"/>
  <c r="G7"/>
  <c r="J7"/>
  <c r="F7"/>
  <c r="H7"/>
  <c r="I7" i="25"/>
  <c r="O7" i="24"/>
  <c r="O8" i="23"/>
  <c r="J7" i="24"/>
  <c r="L8" s="1"/>
  <c r="N9" s="1"/>
  <c r="P10" s="1"/>
  <c r="R11" s="1"/>
  <c r="T12" s="1"/>
  <c r="V13" s="1"/>
  <c r="X14" s="1"/>
  <c r="Z15" s="1"/>
  <c r="AC16" s="1"/>
  <c r="AE17" s="1"/>
  <c r="AG18" s="1"/>
  <c r="H7"/>
  <c r="I7"/>
  <c r="B6"/>
  <c r="J7" i="21"/>
  <c r="L8" s="1"/>
  <c r="N9" s="1"/>
  <c r="P10" s="1"/>
  <c r="R11" s="1"/>
  <c r="T12" s="1"/>
  <c r="V13" s="1"/>
  <c r="X14" s="1"/>
  <c r="Z15" s="1"/>
  <c r="AC16" s="1"/>
  <c r="AE17" s="1"/>
  <c r="AG18" s="1"/>
  <c r="S8" i="22"/>
  <c r="K6"/>
  <c r="H6"/>
  <c r="I6" i="21"/>
  <c r="B5"/>
  <c r="G16"/>
  <c r="G17" s="1"/>
  <c r="F6"/>
  <c r="C6" s="1"/>
  <c r="C6" i="24"/>
  <c r="B7" i="23"/>
  <c r="U9"/>
  <c r="J8"/>
  <c r="C7"/>
  <c r="G5" i="22"/>
  <c r="E5"/>
  <c r="G6" s="1"/>
  <c r="O7"/>
  <c r="O7" i="21"/>
  <c r="I7"/>
  <c r="B6"/>
  <c r="U9"/>
  <c r="S8" i="24"/>
  <c r="G16"/>
  <c r="G17" s="1"/>
  <c r="M9" i="23"/>
  <c r="B8"/>
  <c r="I6" i="25"/>
  <c r="B5"/>
  <c r="G16"/>
  <c r="G17" s="1"/>
  <c r="S8"/>
  <c r="O7"/>
  <c r="D8" i="27" l="1"/>
  <c r="F26" i="26"/>
  <c r="F27" s="1"/>
  <c r="C8"/>
  <c r="K7" i="25"/>
  <c r="I16"/>
  <c r="I17" s="1"/>
  <c r="H7"/>
  <c r="O10" i="23"/>
  <c r="O16" s="1"/>
  <c r="O17" s="1"/>
  <c r="W10" i="21"/>
  <c r="K8"/>
  <c r="Q8"/>
  <c r="I7" i="22"/>
  <c r="W10" i="23"/>
  <c r="M7" i="22"/>
  <c r="U9"/>
  <c r="K8" i="24"/>
  <c r="B7"/>
  <c r="I16"/>
  <c r="I17" s="1"/>
  <c r="M16" i="23"/>
  <c r="M17" s="1"/>
  <c r="B6" i="25"/>
  <c r="U9"/>
  <c r="Q8"/>
  <c r="U9" i="24"/>
  <c r="Q8" i="22"/>
  <c r="I6"/>
  <c r="B5"/>
  <c r="F6"/>
  <c r="C6" s="1"/>
  <c r="G16"/>
  <c r="G17" s="1"/>
  <c r="L9" i="23"/>
  <c r="C8"/>
  <c r="K7" i="21"/>
  <c r="I16"/>
  <c r="I17" s="1"/>
  <c r="J7" i="22"/>
  <c r="L8" s="1"/>
  <c r="N9" s="1"/>
  <c r="P10" s="1"/>
  <c r="R11" s="1"/>
  <c r="T12" s="1"/>
  <c r="V13" s="1"/>
  <c r="X14" s="1"/>
  <c r="Z15" s="1"/>
  <c r="AC16" s="1"/>
  <c r="AE17" s="1"/>
  <c r="AG18" s="1"/>
  <c r="H7"/>
  <c r="H7" i="21"/>
  <c r="J8" i="24"/>
  <c r="C7"/>
  <c r="Q9" i="23"/>
  <c r="Q8" i="24"/>
  <c r="K8" i="25"/>
  <c r="B7"/>
  <c r="D8" i="26" l="1"/>
  <c r="M9" i="25"/>
  <c r="J8" i="21"/>
  <c r="C7"/>
  <c r="M8"/>
  <c r="K16"/>
  <c r="K17" s="1"/>
  <c r="N10" i="23"/>
  <c r="C9"/>
  <c r="K7" i="22"/>
  <c r="B7" s="1"/>
  <c r="I16"/>
  <c r="I17" s="1"/>
  <c r="S9"/>
  <c r="W10" i="24"/>
  <c r="W10" i="22"/>
  <c r="Y11" i="23"/>
  <c r="B6" i="22"/>
  <c r="M9" i="21"/>
  <c r="B8"/>
  <c r="Q11" i="23"/>
  <c r="S9" i="24"/>
  <c r="S10" i="23"/>
  <c r="L9" i="24"/>
  <c r="C8"/>
  <c r="J8" i="22"/>
  <c r="C7"/>
  <c r="S9" i="25"/>
  <c r="W10"/>
  <c r="M9" i="24"/>
  <c r="B8"/>
  <c r="K16"/>
  <c r="K17" s="1"/>
  <c r="O8" i="22"/>
  <c r="K8"/>
  <c r="S9" i="21"/>
  <c r="B7"/>
  <c r="Y11"/>
  <c r="B9" i="23"/>
  <c r="J8" i="25"/>
  <c r="C7"/>
  <c r="M8"/>
  <c r="K16"/>
  <c r="K17" s="1"/>
  <c r="G26" i="27" l="1"/>
  <c r="G27" s="1"/>
  <c r="C9"/>
  <c r="J8" i="26"/>
  <c r="H8"/>
  <c r="G8"/>
  <c r="K8"/>
  <c r="O9" i="25"/>
  <c r="M16"/>
  <c r="M17" s="1"/>
  <c r="L9"/>
  <c r="C8"/>
  <c r="AB12" i="21"/>
  <c r="AD13" s="1"/>
  <c r="AF14" s="1"/>
  <c r="AH15" s="1"/>
  <c r="U10"/>
  <c r="M9" i="22"/>
  <c r="Q9"/>
  <c r="Y11" i="25"/>
  <c r="L9" i="22"/>
  <c r="C8"/>
  <c r="N10" i="24"/>
  <c r="C9"/>
  <c r="U11" i="23"/>
  <c r="U10" i="24"/>
  <c r="S12" i="23"/>
  <c r="S16" s="1"/>
  <c r="S17" s="1"/>
  <c r="B11"/>
  <c r="O10" i="21"/>
  <c r="B8" i="25"/>
  <c r="O10" i="24"/>
  <c r="B9"/>
  <c r="M16"/>
  <c r="M17" s="1"/>
  <c r="U10" i="25"/>
  <c r="Q16" i="23"/>
  <c r="Q17" s="1"/>
  <c r="B10"/>
  <c r="AB12"/>
  <c r="AD13" s="1"/>
  <c r="AF14" s="1"/>
  <c r="AH15" s="1"/>
  <c r="Y11" i="22"/>
  <c r="Y11" i="24"/>
  <c r="U10" i="22"/>
  <c r="M8"/>
  <c r="B8" s="1"/>
  <c r="K16"/>
  <c r="K17" s="1"/>
  <c r="P11" i="23"/>
  <c r="C10"/>
  <c r="O9" i="21"/>
  <c r="B9" s="1"/>
  <c r="M16"/>
  <c r="M17" s="1"/>
  <c r="L9"/>
  <c r="C8"/>
  <c r="O10" i="25"/>
  <c r="B9"/>
  <c r="D9" i="27" l="1"/>
  <c r="G26" i="26"/>
  <c r="G27" s="1"/>
  <c r="C9"/>
  <c r="W11" i="25"/>
  <c r="AB12" i="24"/>
  <c r="AD13" s="1"/>
  <c r="AF14" s="1"/>
  <c r="AH15" s="1"/>
  <c r="AB12" i="22"/>
  <c r="AD13" s="1"/>
  <c r="AF14" s="1"/>
  <c r="AH15" s="1"/>
  <c r="Q11" i="25"/>
  <c r="N10" i="21"/>
  <c r="C9"/>
  <c r="Q10"/>
  <c r="O16"/>
  <c r="O17" s="1"/>
  <c r="R12" i="23"/>
  <c r="C11"/>
  <c r="O9" i="22"/>
  <c r="M16"/>
  <c r="M17" s="1"/>
  <c r="W11"/>
  <c r="Q11" i="24"/>
  <c r="B10"/>
  <c r="O16"/>
  <c r="O17" s="1"/>
  <c r="Q11" i="21"/>
  <c r="B10"/>
  <c r="U13" i="23"/>
  <c r="U16" s="1"/>
  <c r="U17" s="1"/>
  <c r="W11" i="24"/>
  <c r="W12" i="23"/>
  <c r="B12" s="1"/>
  <c r="P11" i="24"/>
  <c r="C10"/>
  <c r="N10" i="22"/>
  <c r="C9"/>
  <c r="AB12" i="25"/>
  <c r="AD13" s="1"/>
  <c r="AF14" s="1"/>
  <c r="AH15" s="1"/>
  <c r="S10" i="22"/>
  <c r="O10"/>
  <c r="B9"/>
  <c r="W11" i="21"/>
  <c r="N10" i="25"/>
  <c r="C9"/>
  <c r="Q10"/>
  <c r="O16"/>
  <c r="O17" s="1"/>
  <c r="D9" i="26" l="1"/>
  <c r="S12" i="24"/>
  <c r="B11"/>
  <c r="Q16"/>
  <c r="Q17" s="1"/>
  <c r="Y12" i="22"/>
  <c r="Q10"/>
  <c r="O16"/>
  <c r="O17" s="1"/>
  <c r="T13" i="23"/>
  <c r="C12"/>
  <c r="S11" i="21"/>
  <c r="Q16"/>
  <c r="Q17" s="1"/>
  <c r="P11"/>
  <c r="C10"/>
  <c r="S12" i="25"/>
  <c r="S11"/>
  <c r="B11" s="1"/>
  <c r="Q16"/>
  <c r="Q17" s="1"/>
  <c r="P11"/>
  <c r="C10"/>
  <c r="Y12" i="21"/>
  <c r="Q11" i="22"/>
  <c r="B10"/>
  <c r="U11"/>
  <c r="P11"/>
  <c r="C10"/>
  <c r="R12" i="24"/>
  <c r="C11"/>
  <c r="Y13" i="23"/>
  <c r="Y12" i="24"/>
  <c r="W14" i="23"/>
  <c r="W16" s="1"/>
  <c r="W17" s="1"/>
  <c r="B13"/>
  <c r="S12" i="21"/>
  <c r="B11"/>
  <c r="B10" i="25"/>
  <c r="Y12"/>
  <c r="H26" i="27" l="1"/>
  <c r="H27" s="1"/>
  <c r="C10"/>
  <c r="K9" i="26"/>
  <c r="I9"/>
  <c r="J9"/>
  <c r="H9"/>
  <c r="L9"/>
  <c r="U13" i="24"/>
  <c r="B12"/>
  <c r="S16"/>
  <c r="S17" s="1"/>
  <c r="AB13" i="25"/>
  <c r="AD14" s="1"/>
  <c r="AF15" s="1"/>
  <c r="AH16" s="1"/>
  <c r="U13" i="21"/>
  <c r="Y15" i="23"/>
  <c r="Y16" s="1"/>
  <c r="Y17" s="1"/>
  <c r="AB13" i="24"/>
  <c r="AD14" s="1"/>
  <c r="AF15" s="1"/>
  <c r="AH16" s="1"/>
  <c r="AB14" i="23"/>
  <c r="AD15" s="1"/>
  <c r="AF16" s="1"/>
  <c r="AH17" s="1"/>
  <c r="T13" i="24"/>
  <c r="C12"/>
  <c r="R12" i="22"/>
  <c r="C11"/>
  <c r="W12"/>
  <c r="S12"/>
  <c r="AB13" i="21"/>
  <c r="AD14" s="1"/>
  <c r="AF15" s="1"/>
  <c r="AH16" s="1"/>
  <c r="R12" i="25"/>
  <c r="C11"/>
  <c r="U12"/>
  <c r="B12" s="1"/>
  <c r="S16"/>
  <c r="S17" s="1"/>
  <c r="U13"/>
  <c r="R12" i="21"/>
  <c r="C11"/>
  <c r="U12"/>
  <c r="B12" s="1"/>
  <c r="S16"/>
  <c r="S17" s="1"/>
  <c r="V14" i="23"/>
  <c r="C13"/>
  <c r="S11" i="22"/>
  <c r="B11" s="1"/>
  <c r="Q16"/>
  <c r="Q17" s="1"/>
  <c r="AB13"/>
  <c r="AD14" s="1"/>
  <c r="AF15" s="1"/>
  <c r="AH16" s="1"/>
  <c r="D10" i="27" l="1"/>
  <c r="H26" i="26"/>
  <c r="H27" s="1"/>
  <c r="C10"/>
  <c r="B14" i="23"/>
  <c r="U12" i="22"/>
  <c r="S16"/>
  <c r="S17" s="1"/>
  <c r="X15" i="23"/>
  <c r="C14"/>
  <c r="W13" i="21"/>
  <c r="B13" s="1"/>
  <c r="U16"/>
  <c r="U17" s="1"/>
  <c r="T13"/>
  <c r="C12"/>
  <c r="W14" i="25"/>
  <c r="W13"/>
  <c r="U16"/>
  <c r="U17" s="1"/>
  <c r="T13"/>
  <c r="C12"/>
  <c r="U13" i="22"/>
  <c r="B12"/>
  <c r="Y13"/>
  <c r="T13"/>
  <c r="C12"/>
  <c r="V14" i="24"/>
  <c r="C13"/>
  <c r="AB16" i="23"/>
  <c r="AD17" s="1"/>
  <c r="AF18" s="1"/>
  <c r="AH19" s="1"/>
  <c r="B15"/>
  <c r="W14" i="21"/>
  <c r="W14" i="24"/>
  <c r="B13"/>
  <c r="U16"/>
  <c r="U17" s="1"/>
  <c r="D10" i="26" l="1"/>
  <c r="Y15" i="24"/>
  <c r="B14"/>
  <c r="W16"/>
  <c r="W17" s="1"/>
  <c r="Y15" i="25"/>
  <c r="V14" i="21"/>
  <c r="C13"/>
  <c r="Y14"/>
  <c r="W16"/>
  <c r="W17" s="1"/>
  <c r="C15" i="23"/>
  <c r="Z16"/>
  <c r="AC17" s="1"/>
  <c r="AE18" s="1"/>
  <c r="AG19" s="1"/>
  <c r="W13" i="22"/>
  <c r="U16"/>
  <c r="U17" s="1"/>
  <c r="Y15" i="21"/>
  <c r="B14"/>
  <c r="X15" i="24"/>
  <c r="C14"/>
  <c r="V14" i="22"/>
  <c r="C13"/>
  <c r="AB14"/>
  <c r="AD15" s="1"/>
  <c r="AF16" s="1"/>
  <c r="AH17" s="1"/>
  <c r="W14"/>
  <c r="B13"/>
  <c r="V14" i="25"/>
  <c r="C13"/>
  <c r="Y14"/>
  <c r="B14" s="1"/>
  <c r="W16"/>
  <c r="W17" s="1"/>
  <c r="B13"/>
  <c r="I26" i="27" l="1"/>
  <c r="I27" s="1"/>
  <c r="C11"/>
  <c r="L10" i="26"/>
  <c r="J10"/>
  <c r="K10"/>
  <c r="I10"/>
  <c r="M10"/>
  <c r="B15" i="24"/>
  <c r="AB16"/>
  <c r="AD17" s="1"/>
  <c r="AF18" s="1"/>
  <c r="AH19" s="1"/>
  <c r="Y16"/>
  <c r="Y17" s="1"/>
  <c r="AB15" i="25"/>
  <c r="AD16" s="1"/>
  <c r="AF17" s="1"/>
  <c r="AH18" s="1"/>
  <c r="Y16"/>
  <c r="Y17" s="1"/>
  <c r="X15"/>
  <c r="C14"/>
  <c r="Y15" i="22"/>
  <c r="X15"/>
  <c r="C14"/>
  <c r="Z16" i="24"/>
  <c r="AC17" s="1"/>
  <c r="AE18" s="1"/>
  <c r="AG19" s="1"/>
  <c r="C15"/>
  <c r="AB16" i="21"/>
  <c r="AD17" s="1"/>
  <c r="AF18" s="1"/>
  <c r="AH19" s="1"/>
  <c r="Y14" i="22"/>
  <c r="W16"/>
  <c r="W17" s="1"/>
  <c r="AB15" i="21"/>
  <c r="AD16" s="1"/>
  <c r="AF17" s="1"/>
  <c r="AH18" s="1"/>
  <c r="Y16"/>
  <c r="Y17" s="1"/>
  <c r="X15"/>
  <c r="C14"/>
  <c r="AB16" i="25"/>
  <c r="AD17" s="1"/>
  <c r="AF18" s="1"/>
  <c r="AH19" s="1"/>
  <c r="D11" i="27" l="1"/>
  <c r="I26" i="26"/>
  <c r="I27" s="1"/>
  <c r="C11"/>
  <c r="B15" i="25"/>
  <c r="C15" i="21"/>
  <c r="Z16"/>
  <c r="AC17" s="1"/>
  <c r="AE18" s="1"/>
  <c r="AG19" s="1"/>
  <c r="Z16" i="22"/>
  <c r="AC17" s="1"/>
  <c r="AE18" s="1"/>
  <c r="AG19" s="1"/>
  <c r="C15"/>
  <c r="AB16"/>
  <c r="AD17" s="1"/>
  <c r="AF18" s="1"/>
  <c r="AH19" s="1"/>
  <c r="C15" i="25"/>
  <c r="Z16"/>
  <c r="AC17" s="1"/>
  <c r="AE18" s="1"/>
  <c r="AG19" s="1"/>
  <c r="AB15" i="22"/>
  <c r="AD16" s="1"/>
  <c r="AF17" s="1"/>
  <c r="AH18" s="1"/>
  <c r="Y16"/>
  <c r="Y17" s="1"/>
  <c r="B15" i="21"/>
  <c r="B14" i="22"/>
  <c r="D11" i="26" l="1"/>
  <c r="B15" i="22"/>
  <c r="J26" i="27" l="1"/>
  <c r="J27" s="1"/>
  <c r="C12"/>
  <c r="M11" i="26"/>
  <c r="K11"/>
  <c r="L11"/>
  <c r="J11"/>
  <c r="N11"/>
  <c r="B3" i="14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E2"/>
  <c r="D2"/>
  <c r="B3" i="13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E2"/>
  <c r="D2"/>
  <c r="B3" i="12"/>
  <c r="B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D2"/>
  <c r="D2" i="11"/>
  <c r="A3"/>
  <c r="A4" s="1"/>
  <c r="A5" s="1"/>
  <c r="C3"/>
  <c r="D3" s="1"/>
  <c r="E3" s="1"/>
  <c r="F3"/>
  <c r="A6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B2" i="5"/>
  <c r="D2"/>
  <c r="A3"/>
  <c r="B3"/>
  <c r="C3" s="1"/>
  <c r="A4"/>
  <c r="B4"/>
  <c r="A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B2" i="4"/>
  <c r="D2" s="1"/>
  <c r="A3"/>
  <c r="B3"/>
  <c r="C3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B2" i="3"/>
  <c r="D2"/>
  <c r="A3"/>
  <c r="B3"/>
  <c r="C3" s="1"/>
  <c r="A4"/>
  <c r="B4"/>
  <c r="A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B2" i="2"/>
  <c r="D2" s="1"/>
  <c r="A3"/>
  <c r="B3"/>
  <c r="C3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C2" i="1"/>
  <c r="F2"/>
  <c r="A3"/>
  <c r="E3"/>
  <c r="C3" s="1"/>
  <c r="H3"/>
  <c r="G4" s="1"/>
  <c r="A4"/>
  <c r="J4"/>
  <c r="A5"/>
  <c r="I5"/>
  <c r="J5" s="1"/>
  <c r="I6" s="1"/>
  <c r="L5"/>
  <c r="A6"/>
  <c r="K6"/>
  <c r="L6" s="1"/>
  <c r="K7" s="1"/>
  <c r="L7" s="1"/>
  <c r="K8" s="1"/>
  <c r="L8" s="1"/>
  <c r="N6"/>
  <c r="M7" s="1"/>
  <c r="N7" s="1"/>
  <c r="A7"/>
  <c r="A8" s="1"/>
  <c r="A9" s="1"/>
  <c r="A10" s="1"/>
  <c r="A11" s="1"/>
  <c r="A12" s="1"/>
  <c r="P7"/>
  <c r="O8" s="1"/>
  <c r="R8"/>
  <c r="Q9"/>
  <c r="R9" s="1"/>
  <c r="T9"/>
  <c r="S10" s="1"/>
  <c r="T10" s="1"/>
  <c r="V10"/>
  <c r="U11"/>
  <c r="V11" s="1"/>
  <c r="X11"/>
  <c r="U12"/>
  <c r="V12" s="1"/>
  <c r="W12"/>
  <c r="X12"/>
  <c r="Z12"/>
  <c r="U13"/>
  <c r="V13" s="1"/>
  <c r="U14" s="1"/>
  <c r="V14" s="1"/>
  <c r="V19" s="1"/>
  <c r="V20" s="1"/>
  <c r="W13"/>
  <c r="X13"/>
  <c r="W14" s="1"/>
  <c r="Y13"/>
  <c r="Z13"/>
  <c r="Y14" s="1"/>
  <c r="AB13"/>
  <c r="AA14"/>
  <c r="AB14" s="1"/>
  <c r="AA15" s="1"/>
  <c r="AB15" s="1"/>
  <c r="AA16" s="1"/>
  <c r="D12" i="27" l="1"/>
  <c r="J26" i="26"/>
  <c r="J27" s="1"/>
  <c r="C12"/>
  <c r="Z14" i="1"/>
  <c r="Y15" s="1"/>
  <c r="X14"/>
  <c r="W15" s="1"/>
  <c r="X15" s="1"/>
  <c r="P8"/>
  <c r="O9" s="1"/>
  <c r="H4"/>
  <c r="G5" s="1"/>
  <c r="J6"/>
  <c r="C4" i="3"/>
  <c r="C5" s="1"/>
  <c r="C6" s="1"/>
  <c r="C4" i="5"/>
  <c r="D4" s="1"/>
  <c r="C3" i="12"/>
  <c r="C4" s="1"/>
  <c r="Q10" i="1"/>
  <c r="M8"/>
  <c r="F3"/>
  <c r="C4" i="2"/>
  <c r="D4" s="1"/>
  <c r="C4" i="4"/>
  <c r="D4" s="1"/>
  <c r="C4" i="11"/>
  <c r="C3" i="13"/>
  <c r="B5" i="14"/>
  <c r="C3"/>
  <c r="C4" s="1"/>
  <c r="D3"/>
  <c r="F3" s="1"/>
  <c r="B5" i="13"/>
  <c r="C4"/>
  <c r="C5" s="1"/>
  <c r="D3"/>
  <c r="D4" i="12"/>
  <c r="G4" s="1"/>
  <c r="B5"/>
  <c r="C5"/>
  <c r="F3"/>
  <c r="D3" i="2"/>
  <c r="D3" i="4"/>
  <c r="C5" i="5"/>
  <c r="C6" s="1"/>
  <c r="C5" i="2"/>
  <c r="C6" s="1"/>
  <c r="D3" i="3"/>
  <c r="C5" i="4"/>
  <c r="C6" s="1"/>
  <c r="D3" i="5"/>
  <c r="K9" i="1"/>
  <c r="AB16"/>
  <c r="AA17" s="1"/>
  <c r="AB17" s="1"/>
  <c r="S11"/>
  <c r="D12" i="26" l="1"/>
  <c r="H5" i="1"/>
  <c r="G6" s="1"/>
  <c r="Z15"/>
  <c r="Y16" s="1"/>
  <c r="Z16" s="1"/>
  <c r="D4" i="11"/>
  <c r="C5"/>
  <c r="N8" i="1"/>
  <c r="M9" s="1"/>
  <c r="D4" i="3"/>
  <c r="P9" i="1"/>
  <c r="O10" s="1"/>
  <c r="D3" i="12"/>
  <c r="E3" s="1"/>
  <c r="E4" s="1"/>
  <c r="E4" i="1"/>
  <c r="R10"/>
  <c r="R19" s="1"/>
  <c r="R20" s="1"/>
  <c r="I7"/>
  <c r="E3" i="14"/>
  <c r="B6"/>
  <c r="C5"/>
  <c r="C6" s="1"/>
  <c r="D4"/>
  <c r="G4" s="1"/>
  <c r="F3" i="13"/>
  <c r="E3"/>
  <c r="B6"/>
  <c r="D5"/>
  <c r="C6"/>
  <c r="D4"/>
  <c r="G4" s="1"/>
  <c r="B6" i="12"/>
  <c r="D5"/>
  <c r="F4"/>
  <c r="C6"/>
  <c r="C7" i="4"/>
  <c r="D6"/>
  <c r="C7" i="2"/>
  <c r="D6"/>
  <c r="D5" i="4"/>
  <c r="C7" i="5"/>
  <c r="D6"/>
  <c r="C7" i="3"/>
  <c r="D6"/>
  <c r="D5" i="5"/>
  <c r="D5" i="3"/>
  <c r="D5" i="2"/>
  <c r="L9" i="1"/>
  <c r="T11"/>
  <c r="S12" s="1"/>
  <c r="K26" i="27" l="1"/>
  <c r="K27" s="1"/>
  <c r="C13"/>
  <c r="N12" i="26"/>
  <c r="L12"/>
  <c r="M12"/>
  <c r="K12"/>
  <c r="O12"/>
  <c r="H6" i="1"/>
  <c r="N9"/>
  <c r="M10" s="1"/>
  <c r="C9"/>
  <c r="J7"/>
  <c r="P10"/>
  <c r="O11" s="1"/>
  <c r="D5" i="11"/>
  <c r="C6"/>
  <c r="D6" s="1"/>
  <c r="D5" i="14"/>
  <c r="H5" s="1"/>
  <c r="Q11" i="1"/>
  <c r="C4"/>
  <c r="F4"/>
  <c r="G4" i="11"/>
  <c r="E4"/>
  <c r="F4"/>
  <c r="G5" i="14"/>
  <c r="E4"/>
  <c r="F4"/>
  <c r="F5" s="1"/>
  <c r="B7"/>
  <c r="D6"/>
  <c r="G5" i="13"/>
  <c r="H5"/>
  <c r="E4"/>
  <c r="E5" s="1"/>
  <c r="B7"/>
  <c r="D6"/>
  <c r="F4"/>
  <c r="F5" s="1"/>
  <c r="G5" i="12"/>
  <c r="E5"/>
  <c r="F5"/>
  <c r="H5"/>
  <c r="B7"/>
  <c r="D6"/>
  <c r="I6" i="11"/>
  <c r="C8" i="3"/>
  <c r="D7"/>
  <c r="C8" i="5"/>
  <c r="D7"/>
  <c r="C8" i="2"/>
  <c r="D7"/>
  <c r="C8" i="4"/>
  <c r="D7"/>
  <c r="T12" i="1"/>
  <c r="L19"/>
  <c r="L20" s="1"/>
  <c r="D13" i="27" l="1"/>
  <c r="K26" i="26"/>
  <c r="K27" s="1"/>
  <c r="C13"/>
  <c r="P19" i="1"/>
  <c r="P20" s="1"/>
  <c r="P11"/>
  <c r="C11"/>
  <c r="H5" i="11"/>
  <c r="H6" s="1"/>
  <c r="E5"/>
  <c r="F5"/>
  <c r="F6" s="1"/>
  <c r="G5"/>
  <c r="G6" s="1"/>
  <c r="N10" i="1"/>
  <c r="C10"/>
  <c r="E5"/>
  <c r="R11"/>
  <c r="Q12"/>
  <c r="I8"/>
  <c r="G7"/>
  <c r="I6" i="14"/>
  <c r="G6"/>
  <c r="H6"/>
  <c r="F6"/>
  <c r="E6" s="1"/>
  <c r="E26" s="1"/>
  <c r="E27" s="1"/>
  <c r="E5"/>
  <c r="B8"/>
  <c r="I6" i="13"/>
  <c r="G6"/>
  <c r="H6"/>
  <c r="F6"/>
  <c r="E6" s="1"/>
  <c r="C7" s="1"/>
  <c r="B8"/>
  <c r="I6" i="12"/>
  <c r="G6"/>
  <c r="E6"/>
  <c r="C7" s="1"/>
  <c r="D7" s="1"/>
  <c r="F6"/>
  <c r="H6"/>
  <c r="B8"/>
  <c r="C9" i="4"/>
  <c r="D8"/>
  <c r="C9" i="2"/>
  <c r="D8"/>
  <c r="C9" i="5"/>
  <c r="D8"/>
  <c r="C9" i="3"/>
  <c r="D8"/>
  <c r="S13" i="1"/>
  <c r="T13" s="1"/>
  <c r="T19" s="1"/>
  <c r="T20" s="1"/>
  <c r="D13" i="26" l="1"/>
  <c r="C7" i="1"/>
  <c r="H7"/>
  <c r="R12"/>
  <c r="C12"/>
  <c r="E26" i="13"/>
  <c r="E27" s="1"/>
  <c r="C8" i="1"/>
  <c r="J8"/>
  <c r="C5"/>
  <c r="F5"/>
  <c r="N19"/>
  <c r="N20" s="1"/>
  <c r="C7" i="11"/>
  <c r="D7" s="1"/>
  <c r="E6"/>
  <c r="E26" s="1"/>
  <c r="E27" s="1"/>
  <c r="B9" i="14"/>
  <c r="C7"/>
  <c r="D7" i="13"/>
  <c r="B9"/>
  <c r="I7" i="12"/>
  <c r="G7"/>
  <c r="J7"/>
  <c r="F7"/>
  <c r="F26" s="1"/>
  <c r="F27" s="1"/>
  <c r="H7"/>
  <c r="C8"/>
  <c r="D8" s="1"/>
  <c r="E26"/>
  <c r="E27" s="1"/>
  <c r="B9"/>
  <c r="F7" i="11"/>
  <c r="H7"/>
  <c r="J7"/>
  <c r="I7"/>
  <c r="G7"/>
  <c r="C10" i="3"/>
  <c r="D9"/>
  <c r="C10" i="5"/>
  <c r="D9"/>
  <c r="C10" i="2"/>
  <c r="D9"/>
  <c r="C10" i="4"/>
  <c r="D9"/>
  <c r="L26" i="27" l="1"/>
  <c r="L27" s="1"/>
  <c r="C14"/>
  <c r="O13" i="26"/>
  <c r="M13"/>
  <c r="N13"/>
  <c r="L13"/>
  <c r="P13"/>
  <c r="H19" i="1"/>
  <c r="H20" s="1"/>
  <c r="E6"/>
  <c r="J19"/>
  <c r="J20" s="1"/>
  <c r="D7" i="14"/>
  <c r="B10"/>
  <c r="I7" i="13"/>
  <c r="G7"/>
  <c r="J7"/>
  <c r="H7"/>
  <c r="B10"/>
  <c r="K8" i="12"/>
  <c r="I8"/>
  <c r="G8"/>
  <c r="C9" s="1"/>
  <c r="D9" s="1"/>
  <c r="J8"/>
  <c r="H8"/>
  <c r="G26"/>
  <c r="G27" s="1"/>
  <c r="B10"/>
  <c r="F26" i="11"/>
  <c r="F27" s="1"/>
  <c r="C8"/>
  <c r="C11" i="4"/>
  <c r="D10"/>
  <c r="C11" i="2"/>
  <c r="D10"/>
  <c r="C11" i="5"/>
  <c r="D10"/>
  <c r="C11" i="3"/>
  <c r="D10"/>
  <c r="D14" i="27" l="1"/>
  <c r="L26" i="26"/>
  <c r="L27" s="1"/>
  <c r="C14"/>
  <c r="C6" i="1"/>
  <c r="F6"/>
  <c r="B11" i="14"/>
  <c r="I7"/>
  <c r="G7"/>
  <c r="J7"/>
  <c r="H7"/>
  <c r="B11" i="13"/>
  <c r="F7"/>
  <c r="K9" i="12"/>
  <c r="I9"/>
  <c r="J9"/>
  <c r="L9"/>
  <c r="H9"/>
  <c r="H26" s="1"/>
  <c r="H27" s="1"/>
  <c r="B11"/>
  <c r="D8" i="11"/>
  <c r="C12" i="3"/>
  <c r="D11"/>
  <c r="C12" i="5"/>
  <c r="D11"/>
  <c r="C12" i="2"/>
  <c r="D11"/>
  <c r="C12" i="4"/>
  <c r="D11"/>
  <c r="D14" i="26" l="1"/>
  <c r="F19" i="1"/>
  <c r="F20" s="1"/>
  <c r="F7" i="14"/>
  <c r="B12"/>
  <c r="F26" i="13"/>
  <c r="F27" s="1"/>
  <c r="C8"/>
  <c r="B12"/>
  <c r="B12" i="12"/>
  <c r="C10"/>
  <c r="G8" i="11"/>
  <c r="I8"/>
  <c r="K8"/>
  <c r="J8"/>
  <c r="H8"/>
  <c r="C13" i="4"/>
  <c r="D12"/>
  <c r="C13" i="2"/>
  <c r="D12"/>
  <c r="C13" i="5"/>
  <c r="D12"/>
  <c r="C13" i="3"/>
  <c r="D12"/>
  <c r="M26" i="27" l="1"/>
  <c r="M27" s="1"/>
  <c r="C15"/>
  <c r="P14" i="26"/>
  <c r="N14"/>
  <c r="O14"/>
  <c r="M14"/>
  <c r="Q14"/>
  <c r="F26" i="14"/>
  <c r="F27" s="1"/>
  <c r="C8"/>
  <c r="B13"/>
  <c r="D8" i="13"/>
  <c r="B13"/>
  <c r="D10" i="12"/>
  <c r="B13"/>
  <c r="G26" i="11"/>
  <c r="G27" s="1"/>
  <c r="C9"/>
  <c r="C14" i="3"/>
  <c r="D13"/>
  <c r="C14" i="5"/>
  <c r="D13"/>
  <c r="C14" i="2"/>
  <c r="D13"/>
  <c r="C14" i="4"/>
  <c r="D13"/>
  <c r="D15" i="27" l="1"/>
  <c r="M26" i="26"/>
  <c r="M27" s="1"/>
  <c r="C15"/>
  <c r="D8" i="14"/>
  <c r="B14"/>
  <c r="B14" i="13"/>
  <c r="K8"/>
  <c r="I8"/>
  <c r="J8"/>
  <c r="H8"/>
  <c r="B14" i="12"/>
  <c r="L10"/>
  <c r="J10"/>
  <c r="M10"/>
  <c r="I10"/>
  <c r="K10"/>
  <c r="D9" i="11"/>
  <c r="C15" i="4"/>
  <c r="D14"/>
  <c r="C15" i="2"/>
  <c r="D14"/>
  <c r="C15" i="5"/>
  <c r="D14"/>
  <c r="C15" i="3"/>
  <c r="D14"/>
  <c r="D15" i="26" l="1"/>
  <c r="B15" i="14"/>
  <c r="K8"/>
  <c r="I8"/>
  <c r="J8"/>
  <c r="H8"/>
  <c r="G8" i="13"/>
  <c r="B15"/>
  <c r="I26" i="12"/>
  <c r="I27" s="1"/>
  <c r="C11"/>
  <c r="B15"/>
  <c r="H9" i="11"/>
  <c r="J9"/>
  <c r="L9"/>
  <c r="K9"/>
  <c r="I9"/>
  <c r="C16" i="3"/>
  <c r="D15"/>
  <c r="C16" i="5"/>
  <c r="D15"/>
  <c r="C16" i="2"/>
  <c r="D15"/>
  <c r="C16" i="4"/>
  <c r="D15"/>
  <c r="N26" i="27" l="1"/>
  <c r="N27" s="1"/>
  <c r="C16"/>
  <c r="Q15" i="26"/>
  <c r="O15"/>
  <c r="P15"/>
  <c r="N15"/>
  <c r="R15"/>
  <c r="G8" i="14"/>
  <c r="B16"/>
  <c r="B16" i="13"/>
  <c r="G26"/>
  <c r="G27" s="1"/>
  <c r="C9"/>
  <c r="D11" i="12"/>
  <c r="B16"/>
  <c r="H26" i="11"/>
  <c r="H27" s="1"/>
  <c r="C10"/>
  <c r="C17" i="4"/>
  <c r="D16"/>
  <c r="C17" i="2"/>
  <c r="D16"/>
  <c r="C17" i="5"/>
  <c r="D16"/>
  <c r="C17" i="3"/>
  <c r="D16"/>
  <c r="D16" i="27" l="1"/>
  <c r="N26" i="26"/>
  <c r="N27" s="1"/>
  <c r="C16"/>
  <c r="B17" i="14"/>
  <c r="G26"/>
  <c r="G27" s="1"/>
  <c r="C9"/>
  <c r="D9" i="13"/>
  <c r="B17"/>
  <c r="N11" i="12"/>
  <c r="L11"/>
  <c r="J11"/>
  <c r="M11"/>
  <c r="K11"/>
  <c r="B17"/>
  <c r="D10" i="11"/>
  <c r="C18" i="3"/>
  <c r="D17"/>
  <c r="C18" i="5"/>
  <c r="D17"/>
  <c r="C18" i="2"/>
  <c r="D17"/>
  <c r="C18" i="4"/>
  <c r="D17"/>
  <c r="D16" i="26" l="1"/>
  <c r="D9" i="14"/>
  <c r="B18"/>
  <c r="B18" i="13"/>
  <c r="K9"/>
  <c r="I9"/>
  <c r="L9"/>
  <c r="J9"/>
  <c r="B18" i="12"/>
  <c r="J26"/>
  <c r="J27" s="1"/>
  <c r="C12"/>
  <c r="I10" i="11"/>
  <c r="K10"/>
  <c r="M10"/>
  <c r="L10"/>
  <c r="J10"/>
  <c r="C19" i="4"/>
  <c r="D18"/>
  <c r="D18" i="2"/>
  <c r="C19"/>
  <c r="C19" i="5"/>
  <c r="D18"/>
  <c r="C19" i="3"/>
  <c r="D18"/>
  <c r="O26" i="27" l="1"/>
  <c r="O27" s="1"/>
  <c r="C17"/>
  <c r="R16" i="26"/>
  <c r="P16"/>
  <c r="Q16"/>
  <c r="O16"/>
  <c r="S16"/>
  <c r="B19" i="14"/>
  <c r="K9"/>
  <c r="I9"/>
  <c r="L9"/>
  <c r="J9"/>
  <c r="H9" i="13"/>
  <c r="B19"/>
  <c r="D12" i="12"/>
  <c r="B19"/>
  <c r="I26" i="11"/>
  <c r="I27" s="1"/>
  <c r="C11"/>
  <c r="D19" i="2"/>
  <c r="C20"/>
  <c r="C20" i="3"/>
  <c r="D19"/>
  <c r="C20" i="5"/>
  <c r="D19"/>
  <c r="C20" i="4"/>
  <c r="D19"/>
  <c r="D17" i="27" l="1"/>
  <c r="O26" i="26"/>
  <c r="O27" s="1"/>
  <c r="C17"/>
  <c r="H9" i="14"/>
  <c r="B20"/>
  <c r="B20" i="13"/>
  <c r="H26"/>
  <c r="H27" s="1"/>
  <c r="C10"/>
  <c r="B20" i="12"/>
  <c r="N12"/>
  <c r="L12"/>
  <c r="M12"/>
  <c r="O12"/>
  <c r="K12"/>
  <c r="D11" i="11"/>
  <c r="D20" i="2"/>
  <c r="C21"/>
  <c r="C21" i="4"/>
  <c r="D20"/>
  <c r="C21" i="5"/>
  <c r="D20"/>
  <c r="C21" i="3"/>
  <c r="D20"/>
  <c r="D17" i="26" l="1"/>
  <c r="B21" i="14"/>
  <c r="H26"/>
  <c r="H27" s="1"/>
  <c r="C10"/>
  <c r="D10" i="13"/>
  <c r="B21"/>
  <c r="K26" i="12"/>
  <c r="K27" s="1"/>
  <c r="C13"/>
  <c r="B21"/>
  <c r="J11" i="11"/>
  <c r="L11"/>
  <c r="N11"/>
  <c r="M11"/>
  <c r="K11"/>
  <c r="D21" i="2"/>
  <c r="C22"/>
  <c r="C22" i="3"/>
  <c r="D21"/>
  <c r="C22" i="5"/>
  <c r="D21"/>
  <c r="C22" i="4"/>
  <c r="D21"/>
  <c r="P26" i="27" l="1"/>
  <c r="P27" s="1"/>
  <c r="C18"/>
  <c r="S17" i="26"/>
  <c r="Q17"/>
  <c r="R17"/>
  <c r="T17"/>
  <c r="P17"/>
  <c r="B22" i="14"/>
  <c r="D10"/>
  <c r="B22" i="13"/>
  <c r="L10"/>
  <c r="J10"/>
  <c r="M10"/>
  <c r="I10"/>
  <c r="K10"/>
  <c r="B22" i="12"/>
  <c r="D13"/>
  <c r="J26" i="11"/>
  <c r="J27" s="1"/>
  <c r="C12"/>
  <c r="D22" i="2"/>
  <c r="C23"/>
  <c r="C23" i="4"/>
  <c r="D22"/>
  <c r="C23" i="5"/>
  <c r="D22"/>
  <c r="C23" i="3"/>
  <c r="D22"/>
  <c r="D18" i="27" l="1"/>
  <c r="P26" i="26"/>
  <c r="P27" s="1"/>
  <c r="C18"/>
  <c r="M10" i="14"/>
  <c r="K10"/>
  <c r="I10"/>
  <c r="J10"/>
  <c r="L10"/>
  <c r="B23"/>
  <c r="I26" i="13"/>
  <c r="I27" s="1"/>
  <c r="C11"/>
  <c r="B23"/>
  <c r="P13" i="12"/>
  <c r="N13"/>
  <c r="L13"/>
  <c r="M13"/>
  <c r="O13"/>
  <c r="B23"/>
  <c r="D12" i="11"/>
  <c r="D23" i="2"/>
  <c r="C24"/>
  <c r="C24" i="3"/>
  <c r="D23"/>
  <c r="C24" i="5"/>
  <c r="D23"/>
  <c r="C24" i="4"/>
  <c r="D23"/>
  <c r="D18" i="26" l="1"/>
  <c r="I26" i="14"/>
  <c r="I27" s="1"/>
  <c r="C11"/>
  <c r="B24"/>
  <c r="B24" i="13"/>
  <c r="D11"/>
  <c r="B24" i="12"/>
  <c r="L26"/>
  <c r="L27" s="1"/>
  <c r="C14"/>
  <c r="K12" i="11"/>
  <c r="M12"/>
  <c r="O12"/>
  <c r="N12"/>
  <c r="L12"/>
  <c r="D24" i="2"/>
  <c r="C25"/>
  <c r="D25" s="1"/>
  <c r="C25" i="4"/>
  <c r="D25" s="1"/>
  <c r="D24"/>
  <c r="C25" i="5"/>
  <c r="D25" s="1"/>
  <c r="D24"/>
  <c r="C25" i="3"/>
  <c r="D25" s="1"/>
  <c r="D24"/>
  <c r="Q26" i="27" l="1"/>
  <c r="Q27" s="1"/>
  <c r="C19"/>
  <c r="T18" i="26"/>
  <c r="R18"/>
  <c r="S18"/>
  <c r="U18"/>
  <c r="Q18"/>
  <c r="B25" i="14"/>
  <c r="D11"/>
  <c r="N11" i="13"/>
  <c r="L11"/>
  <c r="J11"/>
  <c r="M11"/>
  <c r="K11"/>
  <c r="B25"/>
  <c r="D14" i="12"/>
  <c r="B25"/>
  <c r="K26" i="11"/>
  <c r="K27" s="1"/>
  <c r="C13"/>
  <c r="D19" i="27" l="1"/>
  <c r="Q26" i="26"/>
  <c r="Q27" s="1"/>
  <c r="C19"/>
  <c r="M11" i="14"/>
  <c r="K11"/>
  <c r="N11"/>
  <c r="J11"/>
  <c r="L11"/>
  <c r="J26" i="13"/>
  <c r="J27" s="1"/>
  <c r="C12"/>
  <c r="P14" i="12"/>
  <c r="N14"/>
  <c r="Q14"/>
  <c r="M14"/>
  <c r="O14"/>
  <c r="D13" i="11"/>
  <c r="D19" i="26" l="1"/>
  <c r="J26" i="14"/>
  <c r="J27" s="1"/>
  <c r="C12"/>
  <c r="D12" i="13"/>
  <c r="M26" i="12"/>
  <c r="M27" s="1"/>
  <c r="C15"/>
  <c r="L13" i="11"/>
  <c r="N13"/>
  <c r="P13"/>
  <c r="O13"/>
  <c r="M13"/>
  <c r="R26" i="27" l="1"/>
  <c r="R27" s="1"/>
  <c r="C20"/>
  <c r="U19" i="26"/>
  <c r="S19"/>
  <c r="T19"/>
  <c r="V19"/>
  <c r="R19"/>
  <c r="D12" i="14"/>
  <c r="N12" i="13"/>
  <c r="L12"/>
  <c r="M12"/>
  <c r="O12"/>
  <c r="K12"/>
  <c r="D15" i="12"/>
  <c r="L26" i="11"/>
  <c r="L27" s="1"/>
  <c r="C14"/>
  <c r="D20" i="27" l="1"/>
  <c r="R26" i="26"/>
  <c r="R27" s="1"/>
  <c r="C20"/>
  <c r="O12" i="14"/>
  <c r="M12"/>
  <c r="K12"/>
  <c r="N12"/>
  <c r="L12"/>
  <c r="K26" i="13"/>
  <c r="K27" s="1"/>
  <c r="C13"/>
  <c r="R15" i="12"/>
  <c r="P15"/>
  <c r="N15"/>
  <c r="Q15"/>
  <c r="O15"/>
  <c r="D14" i="11"/>
  <c r="D20" i="26" l="1"/>
  <c r="K26" i="14"/>
  <c r="K27" s="1"/>
  <c r="C13"/>
  <c r="D13" i="13"/>
  <c r="N26" i="12"/>
  <c r="N27" s="1"/>
  <c r="C16"/>
  <c r="M14" i="11"/>
  <c r="O14"/>
  <c r="Q14"/>
  <c r="P14"/>
  <c r="N14"/>
  <c r="S26" i="27" l="1"/>
  <c r="S27" s="1"/>
  <c r="C21"/>
  <c r="V20" i="26"/>
  <c r="T20"/>
  <c r="U20"/>
  <c r="W20"/>
  <c r="S20"/>
  <c r="D13" i="14"/>
  <c r="P13" i="13"/>
  <c r="N13"/>
  <c r="L13"/>
  <c r="M13"/>
  <c r="O13"/>
  <c r="D16" i="12"/>
  <c r="M26" i="11"/>
  <c r="M27" s="1"/>
  <c r="C15"/>
  <c r="D21" i="27" l="1"/>
  <c r="S26" i="26"/>
  <c r="S27" s="1"/>
  <c r="C21"/>
  <c r="O13" i="14"/>
  <c r="M13"/>
  <c r="N13"/>
  <c r="P13"/>
  <c r="L13"/>
  <c r="L26" i="13"/>
  <c r="L27" s="1"/>
  <c r="C14"/>
  <c r="R16" i="12"/>
  <c r="P16"/>
  <c r="Q16"/>
  <c r="S16"/>
  <c r="O16"/>
  <c r="D15" i="11"/>
  <c r="D21" i="26" l="1"/>
  <c r="L26" i="14"/>
  <c r="L27" s="1"/>
  <c r="C14"/>
  <c r="D14" i="13"/>
  <c r="O26" i="12"/>
  <c r="O27" s="1"/>
  <c r="C17"/>
  <c r="N15" i="11"/>
  <c r="P15"/>
  <c r="R15"/>
  <c r="Q15"/>
  <c r="O15"/>
  <c r="T26" i="27" l="1"/>
  <c r="T27" s="1"/>
  <c r="C22"/>
  <c r="W21" i="26"/>
  <c r="U21"/>
  <c r="V21"/>
  <c r="X21"/>
  <c r="T21"/>
  <c r="D14" i="14"/>
  <c r="P14" i="13"/>
  <c r="N14"/>
  <c r="Q14"/>
  <c r="M14"/>
  <c r="O14"/>
  <c r="D17" i="12"/>
  <c r="N26" i="11"/>
  <c r="N27" s="1"/>
  <c r="C16"/>
  <c r="D22" i="27" l="1"/>
  <c r="T26" i="26"/>
  <c r="T27" s="1"/>
  <c r="C22"/>
  <c r="Q14" i="14"/>
  <c r="O14"/>
  <c r="M14"/>
  <c r="N14"/>
  <c r="P14"/>
  <c r="M26" i="13"/>
  <c r="M27" s="1"/>
  <c r="C15"/>
  <c r="T17" i="12"/>
  <c r="R17"/>
  <c r="P17"/>
  <c r="Q17"/>
  <c r="S17"/>
  <c r="D16" i="11"/>
  <c r="D22" i="26" l="1"/>
  <c r="M26" i="14"/>
  <c r="M27" s="1"/>
  <c r="C15"/>
  <c r="D15" i="13"/>
  <c r="P26" i="12"/>
  <c r="P27" s="1"/>
  <c r="C18"/>
  <c r="O16" i="11"/>
  <c r="Q16"/>
  <c r="S16"/>
  <c r="R16"/>
  <c r="P16"/>
  <c r="U26" i="27" l="1"/>
  <c r="U27" s="1"/>
  <c r="C23"/>
  <c r="X22" i="26"/>
  <c r="V22"/>
  <c r="W22"/>
  <c r="U22"/>
  <c r="D15" i="14"/>
  <c r="R15" i="13"/>
  <c r="P15"/>
  <c r="N15"/>
  <c r="Q15"/>
  <c r="O15"/>
  <c r="D18" i="12"/>
  <c r="O26" i="11"/>
  <c r="O27" s="1"/>
  <c r="C17"/>
  <c r="D23" i="27" l="1"/>
  <c r="U26" i="26"/>
  <c r="U27" s="1"/>
  <c r="C23"/>
  <c r="Q15" i="14"/>
  <c r="O15"/>
  <c r="R15"/>
  <c r="N15"/>
  <c r="P15"/>
  <c r="N26" i="13"/>
  <c r="N27" s="1"/>
  <c r="C16"/>
  <c r="T18" i="12"/>
  <c r="R18"/>
  <c r="U18"/>
  <c r="Q18"/>
  <c r="S18"/>
  <c r="D17" i="11"/>
  <c r="D23" i="26" l="1"/>
  <c r="N26" i="14"/>
  <c r="N27" s="1"/>
  <c r="C16"/>
  <c r="D16" i="13"/>
  <c r="Q26" i="12"/>
  <c r="Q27" s="1"/>
  <c r="C19"/>
  <c r="P17" i="11"/>
  <c r="R17"/>
  <c r="T17"/>
  <c r="S17"/>
  <c r="Q17"/>
  <c r="V26" i="27" l="1"/>
  <c r="V27" s="1"/>
  <c r="C24"/>
  <c r="X23" i="26"/>
  <c r="V23"/>
  <c r="W23"/>
  <c r="D16" i="14"/>
  <c r="R16" i="13"/>
  <c r="P16"/>
  <c r="Q16"/>
  <c r="S16"/>
  <c r="O16"/>
  <c r="D19" i="12"/>
  <c r="P26" i="11"/>
  <c r="P27" s="1"/>
  <c r="C18"/>
  <c r="D24" i="27" l="1"/>
  <c r="V26" i="26"/>
  <c r="V27" s="1"/>
  <c r="C24"/>
  <c r="S16" i="14"/>
  <c r="Q16"/>
  <c r="O16"/>
  <c r="R16"/>
  <c r="P16"/>
  <c r="O26" i="13"/>
  <c r="O27" s="1"/>
  <c r="C17"/>
  <c r="V19" i="12"/>
  <c r="T19"/>
  <c r="R19"/>
  <c r="U19"/>
  <c r="S19"/>
  <c r="D18" i="11"/>
  <c r="D24" i="26" l="1"/>
  <c r="O26" i="14"/>
  <c r="O27" s="1"/>
  <c r="C17"/>
  <c r="D17" i="13"/>
  <c r="R26" i="12"/>
  <c r="R27" s="1"/>
  <c r="C20"/>
  <c r="Q18" i="11"/>
  <c r="S18"/>
  <c r="U18"/>
  <c r="T18"/>
  <c r="R18"/>
  <c r="W26" i="27" l="1"/>
  <c r="W27" s="1"/>
  <c r="C25"/>
  <c r="D25" s="1"/>
  <c r="X26" s="1"/>
  <c r="X27" s="1"/>
  <c r="W24" i="26"/>
  <c r="X24"/>
  <c r="D17" i="14"/>
  <c r="T17" i="13"/>
  <c r="R17"/>
  <c r="P17"/>
  <c r="Q17"/>
  <c r="S17"/>
  <c r="D20" i="12"/>
  <c r="Q26" i="11"/>
  <c r="Q27" s="1"/>
  <c r="C19"/>
  <c r="W26" i="26" l="1"/>
  <c r="W27" s="1"/>
  <c r="C25"/>
  <c r="D25" s="1"/>
  <c r="X25" s="1"/>
  <c r="X26" s="1"/>
  <c r="X27" s="1"/>
  <c r="S17" i="14"/>
  <c r="Q17"/>
  <c r="R17"/>
  <c r="T17"/>
  <c r="P17"/>
  <c r="P26" i="13"/>
  <c r="P27" s="1"/>
  <c r="C18"/>
  <c r="V20" i="12"/>
  <c r="T20"/>
  <c r="U20"/>
  <c r="W20"/>
  <c r="S20"/>
  <c r="D19" i="11"/>
  <c r="P26" i="14" l="1"/>
  <c r="P27" s="1"/>
  <c r="C18"/>
  <c r="D18" i="13"/>
  <c r="S26" i="12"/>
  <c r="S27" s="1"/>
  <c r="C21"/>
  <c r="R19" i="11"/>
  <c r="T19"/>
  <c r="V19"/>
  <c r="U19"/>
  <c r="S19"/>
  <c r="D18" i="14" l="1"/>
  <c r="T18" i="13"/>
  <c r="R18"/>
  <c r="U18"/>
  <c r="Q18"/>
  <c r="S18"/>
  <c r="D21" i="12"/>
  <c r="R26" i="11"/>
  <c r="R27" s="1"/>
  <c r="C20"/>
  <c r="U18" i="14" l="1"/>
  <c r="S18"/>
  <c r="Q18"/>
  <c r="R18"/>
  <c r="T18"/>
  <c r="Q26" i="13"/>
  <c r="Q27" s="1"/>
  <c r="C19"/>
  <c r="X21" i="12"/>
  <c r="V21"/>
  <c r="T21"/>
  <c r="U21"/>
  <c r="W21"/>
  <c r="D20" i="11"/>
  <c r="Q26" i="14" l="1"/>
  <c r="Q27" s="1"/>
  <c r="C19"/>
  <c r="D19" i="13"/>
  <c r="T26" i="12"/>
  <c r="T27" s="1"/>
  <c r="C22"/>
  <c r="S20" i="11"/>
  <c r="U20"/>
  <c r="W20"/>
  <c r="V20"/>
  <c r="T20"/>
  <c r="D19" i="14" l="1"/>
  <c r="V19" i="13"/>
  <c r="T19"/>
  <c r="R19"/>
  <c r="U19"/>
  <c r="S19"/>
  <c r="D22" i="12"/>
  <c r="S26" i="11"/>
  <c r="S27" s="1"/>
  <c r="C21"/>
  <c r="U19" i="14" l="1"/>
  <c r="S19"/>
  <c r="V19"/>
  <c r="R19"/>
  <c r="T19"/>
  <c r="R26" i="13"/>
  <c r="R27" s="1"/>
  <c r="C20"/>
  <c r="X22" i="12"/>
  <c r="V22"/>
  <c r="U22"/>
  <c r="W22"/>
  <c r="D21" i="11"/>
  <c r="R26" i="14" l="1"/>
  <c r="R27" s="1"/>
  <c r="C20"/>
  <c r="D20" i="13"/>
  <c r="U26" i="12"/>
  <c r="U27" s="1"/>
  <c r="C23"/>
  <c r="T21" i="11"/>
  <c r="V21"/>
  <c r="X21"/>
  <c r="W21"/>
  <c r="U21"/>
  <c r="D20" i="14" l="1"/>
  <c r="V20" i="13"/>
  <c r="T20"/>
  <c r="U20"/>
  <c r="W20"/>
  <c r="S20"/>
  <c r="D23" i="12"/>
  <c r="T26" i="11"/>
  <c r="T27" s="1"/>
  <c r="C22"/>
  <c r="W20" i="14" l="1"/>
  <c r="U20"/>
  <c r="S20"/>
  <c r="V20"/>
  <c r="T20"/>
  <c r="S26" i="13"/>
  <c r="S27" s="1"/>
  <c r="C21"/>
  <c r="W23" i="12"/>
  <c r="V23"/>
  <c r="X23"/>
  <c r="D22" i="11"/>
  <c r="S26" i="14" l="1"/>
  <c r="S27" s="1"/>
  <c r="C21"/>
  <c r="D21" i="13"/>
  <c r="V26" i="12"/>
  <c r="V27" s="1"/>
  <c r="C24"/>
  <c r="U22" i="11"/>
  <c r="W22"/>
  <c r="X22"/>
  <c r="V22"/>
  <c r="D21" i="14" l="1"/>
  <c r="X21" i="13"/>
  <c r="V21"/>
  <c r="T21"/>
  <c r="U21"/>
  <c r="W21"/>
  <c r="D24" i="12"/>
  <c r="U26" i="11"/>
  <c r="U27" s="1"/>
  <c r="C23"/>
  <c r="W21" i="14" l="1"/>
  <c r="U21"/>
  <c r="V21"/>
  <c r="X21"/>
  <c r="T21"/>
  <c r="T26" i="13"/>
  <c r="T27" s="1"/>
  <c r="C22"/>
  <c r="W24" i="12"/>
  <c r="X24"/>
  <c r="D23" i="11"/>
  <c r="T26" i="14" l="1"/>
  <c r="T27" s="1"/>
  <c r="C22"/>
  <c r="D22" i="13"/>
  <c r="W26" i="12"/>
  <c r="W27" s="1"/>
  <c r="C25"/>
  <c r="D25" s="1"/>
  <c r="X25" s="1"/>
  <c r="X26" s="1"/>
  <c r="X27" s="1"/>
  <c r="W23" i="11"/>
  <c r="V23"/>
  <c r="X23"/>
  <c r="D22" i="14" l="1"/>
  <c r="X22" i="13"/>
  <c r="V22"/>
  <c r="U22"/>
  <c r="W22"/>
  <c r="V26" i="11"/>
  <c r="V27" s="1"/>
  <c r="C24"/>
  <c r="W22" i="14" l="1"/>
  <c r="U22"/>
  <c r="V22"/>
  <c r="X22"/>
  <c r="U26" i="13"/>
  <c r="U27" s="1"/>
  <c r="C23"/>
  <c r="D24" i="11"/>
  <c r="U26" i="14" l="1"/>
  <c r="U27" s="1"/>
  <c r="C23"/>
  <c r="D23" i="13"/>
  <c r="X24" i="11"/>
  <c r="W24"/>
  <c r="D23" i="14" l="1"/>
  <c r="W23" i="13"/>
  <c r="V23"/>
  <c r="X23"/>
  <c r="W26" i="11"/>
  <c r="W27" s="1"/>
  <c r="C25"/>
  <c r="D25" s="1"/>
  <c r="X25" s="1"/>
  <c r="X26" s="1"/>
  <c r="X27" s="1"/>
  <c r="X23" i="14" l="1"/>
  <c r="V23"/>
  <c r="W23"/>
  <c r="V26" i="13"/>
  <c r="V27" s="1"/>
  <c r="C24"/>
  <c r="V26" i="14" l="1"/>
  <c r="V27" s="1"/>
  <c r="C24"/>
  <c r="D24" i="13"/>
  <c r="D24" i="14" l="1"/>
  <c r="W24" i="13"/>
  <c r="X24"/>
  <c r="X24" i="14" l="1"/>
  <c r="W24"/>
  <c r="W26" i="13"/>
  <c r="W27" s="1"/>
  <c r="C25"/>
  <c r="D25" s="1"/>
  <c r="X25" s="1"/>
  <c r="X26" s="1"/>
  <c r="X27" s="1"/>
  <c r="W26" i="14" l="1"/>
  <c r="W27" s="1"/>
  <c r="C25"/>
  <c r="D25" s="1"/>
  <c r="X25" s="1"/>
  <c r="X26" s="1"/>
  <c r="X27" s="1"/>
</calcChain>
</file>

<file path=xl/sharedStrings.xml><?xml version="1.0" encoding="utf-8"?>
<sst xmlns="http://schemas.openxmlformats.org/spreadsheetml/2006/main" count="464" uniqueCount="185">
  <si>
    <t xml:space="preserve"> </t>
    <phoneticPr fontId="2" type="noConversion"/>
  </si>
  <si>
    <t>누적합격률</t>
    <phoneticPr fontId="2" type="noConversion"/>
  </si>
  <si>
    <t>9기
합격</t>
    <phoneticPr fontId="2" type="noConversion"/>
  </si>
  <si>
    <t>9기
응시</t>
    <phoneticPr fontId="2" type="noConversion"/>
  </si>
  <si>
    <t>8기
합격</t>
    <phoneticPr fontId="2" type="noConversion"/>
  </si>
  <si>
    <t>8기
응시</t>
    <phoneticPr fontId="2" type="noConversion"/>
  </si>
  <si>
    <t>7기
합격</t>
    <phoneticPr fontId="2" type="noConversion"/>
  </si>
  <si>
    <t>7시
응시</t>
    <phoneticPr fontId="2" type="noConversion"/>
  </si>
  <si>
    <t>6기
합격</t>
    <phoneticPr fontId="2" type="noConversion"/>
  </si>
  <si>
    <t>6기
응시</t>
    <phoneticPr fontId="2" type="noConversion"/>
  </si>
  <si>
    <t>5기
합격</t>
    <phoneticPr fontId="2" type="noConversion"/>
  </si>
  <si>
    <t>5기
응시</t>
    <phoneticPr fontId="2" type="noConversion"/>
  </si>
  <si>
    <t>4기
합격</t>
    <phoneticPr fontId="2" type="noConversion"/>
  </si>
  <si>
    <t>4기
응시</t>
    <phoneticPr fontId="2" type="noConversion"/>
  </si>
  <si>
    <t>3기
합격</t>
    <phoneticPr fontId="2" type="noConversion"/>
  </si>
  <si>
    <t>3기
응시</t>
    <phoneticPr fontId="2" type="noConversion"/>
  </si>
  <si>
    <t>2기
합격</t>
    <phoneticPr fontId="2" type="noConversion"/>
  </si>
  <si>
    <t>2기
응시</t>
    <phoneticPr fontId="2" type="noConversion"/>
  </si>
  <si>
    <t>1기
합격</t>
    <phoneticPr fontId="2" type="noConversion"/>
  </si>
  <si>
    <t>1기
응시</t>
    <phoneticPr fontId="2" type="noConversion"/>
  </si>
  <si>
    <t>응시인원 대비 합격률</t>
    <phoneticPr fontId="2" type="noConversion"/>
  </si>
  <si>
    <t>응시인원</t>
    <phoneticPr fontId="2" type="noConversion"/>
  </si>
  <si>
    <t>총합격자수</t>
    <phoneticPr fontId="2" type="noConversion"/>
  </si>
  <si>
    <t xml:space="preserve"> </t>
    <phoneticPr fontId="2" type="noConversion"/>
  </si>
  <si>
    <t>5시 합격</t>
    <phoneticPr fontId="2" type="noConversion"/>
  </si>
  <si>
    <t>4시 합격</t>
    <phoneticPr fontId="2" type="noConversion"/>
  </si>
  <si>
    <t>3시 합격</t>
    <phoneticPr fontId="2" type="noConversion"/>
  </si>
  <si>
    <t>누적합격률</t>
    <phoneticPr fontId="2" type="noConversion"/>
  </si>
  <si>
    <t>재시 합격</t>
    <phoneticPr fontId="2" type="noConversion"/>
  </si>
  <si>
    <t>초시 합격</t>
    <phoneticPr fontId="2" type="noConversion"/>
  </si>
  <si>
    <t>13기</t>
    <phoneticPr fontId="2" type="noConversion"/>
  </si>
  <si>
    <t>12기</t>
    <phoneticPr fontId="2" type="noConversion"/>
  </si>
  <si>
    <t>11기</t>
    <phoneticPr fontId="2" type="noConversion"/>
  </si>
  <si>
    <t>10기</t>
    <phoneticPr fontId="2" type="noConversion"/>
  </si>
  <si>
    <t>9기</t>
    <phoneticPr fontId="2" type="noConversion"/>
  </si>
  <si>
    <t>8기</t>
    <phoneticPr fontId="2" type="noConversion"/>
  </si>
  <si>
    <t>7기</t>
    <phoneticPr fontId="2" type="noConversion"/>
  </si>
  <si>
    <t>6기</t>
    <phoneticPr fontId="2" type="noConversion"/>
  </si>
  <si>
    <t>5기</t>
    <phoneticPr fontId="2" type="noConversion"/>
  </si>
  <si>
    <t>4기</t>
    <phoneticPr fontId="2" type="noConversion"/>
  </si>
  <si>
    <t>3기</t>
    <phoneticPr fontId="2" type="noConversion"/>
  </si>
  <si>
    <t>2기</t>
    <phoneticPr fontId="2" type="noConversion"/>
  </si>
  <si>
    <t>1기</t>
    <phoneticPr fontId="2" type="noConversion"/>
  </si>
  <si>
    <t>응시인원 대비 합격률</t>
    <phoneticPr fontId="2" type="noConversion"/>
  </si>
  <si>
    <t>응시인원</t>
    <phoneticPr fontId="2" type="noConversion"/>
  </si>
  <si>
    <t>총합격자수</t>
    <phoneticPr fontId="2" type="noConversion"/>
  </si>
  <si>
    <t xml:space="preserve"> </t>
    <phoneticPr fontId="2" type="noConversion"/>
  </si>
  <si>
    <t>5시 합격</t>
    <phoneticPr fontId="2" type="noConversion"/>
  </si>
  <si>
    <t>4시 합격</t>
    <phoneticPr fontId="2" type="noConversion"/>
  </si>
  <si>
    <t>3시 합격</t>
    <phoneticPr fontId="2" type="noConversion"/>
  </si>
  <si>
    <t>누적합격률</t>
    <phoneticPr fontId="2" type="noConversion"/>
  </si>
  <si>
    <t>재시 합격</t>
    <phoneticPr fontId="2" type="noConversion"/>
  </si>
  <si>
    <t>초시 합격</t>
    <phoneticPr fontId="2" type="noConversion"/>
  </si>
  <si>
    <t>13기</t>
    <phoneticPr fontId="2" type="noConversion"/>
  </si>
  <si>
    <t>12기</t>
    <phoneticPr fontId="2" type="noConversion"/>
  </si>
  <si>
    <t>11기</t>
    <phoneticPr fontId="2" type="noConversion"/>
  </si>
  <si>
    <t>10기</t>
    <phoneticPr fontId="2" type="noConversion"/>
  </si>
  <si>
    <t>9기</t>
    <phoneticPr fontId="2" type="noConversion"/>
  </si>
  <si>
    <t>8기</t>
    <phoneticPr fontId="2" type="noConversion"/>
  </si>
  <si>
    <t>7기</t>
    <phoneticPr fontId="2" type="noConversion"/>
  </si>
  <si>
    <t>6기</t>
    <phoneticPr fontId="2" type="noConversion"/>
  </si>
  <si>
    <t>5기</t>
    <phoneticPr fontId="2" type="noConversion"/>
  </si>
  <si>
    <t>4기</t>
    <phoneticPr fontId="2" type="noConversion"/>
  </si>
  <si>
    <t>3기</t>
    <phoneticPr fontId="2" type="noConversion"/>
  </si>
  <si>
    <t>2기</t>
    <phoneticPr fontId="2" type="noConversion"/>
  </si>
  <si>
    <t>1기</t>
    <phoneticPr fontId="2" type="noConversion"/>
  </si>
  <si>
    <t>응시인원 대비 합격률</t>
    <phoneticPr fontId="2" type="noConversion"/>
  </si>
  <si>
    <t>응시인원</t>
    <phoneticPr fontId="2" type="noConversion"/>
  </si>
  <si>
    <t>총합격자수</t>
    <phoneticPr fontId="2" type="noConversion"/>
  </si>
  <si>
    <t xml:space="preserve"> </t>
    <phoneticPr fontId="2" type="noConversion"/>
  </si>
  <si>
    <t>5시 합격</t>
    <phoneticPr fontId="2" type="noConversion"/>
  </si>
  <si>
    <t>4시 합격</t>
    <phoneticPr fontId="2" type="noConversion"/>
  </si>
  <si>
    <t>3시 합격</t>
    <phoneticPr fontId="2" type="noConversion"/>
  </si>
  <si>
    <t>누적합격률</t>
    <phoneticPr fontId="2" type="noConversion"/>
  </si>
  <si>
    <t>재시 합격</t>
    <phoneticPr fontId="2" type="noConversion"/>
  </si>
  <si>
    <t>초시 합격</t>
    <phoneticPr fontId="2" type="noConversion"/>
  </si>
  <si>
    <t>13기</t>
    <phoneticPr fontId="2" type="noConversion"/>
  </si>
  <si>
    <t>12기</t>
    <phoneticPr fontId="2" type="noConversion"/>
  </si>
  <si>
    <t>11기</t>
    <phoneticPr fontId="2" type="noConversion"/>
  </si>
  <si>
    <t>10기</t>
    <phoneticPr fontId="2" type="noConversion"/>
  </si>
  <si>
    <t>9기</t>
    <phoneticPr fontId="2" type="noConversion"/>
  </si>
  <si>
    <t>8기</t>
    <phoneticPr fontId="2" type="noConversion"/>
  </si>
  <si>
    <t>7기</t>
    <phoneticPr fontId="2" type="noConversion"/>
  </si>
  <si>
    <t>6기</t>
    <phoneticPr fontId="2" type="noConversion"/>
  </si>
  <si>
    <t>5기</t>
    <phoneticPr fontId="2" type="noConversion"/>
  </si>
  <si>
    <t>4기</t>
    <phoneticPr fontId="2" type="noConversion"/>
  </si>
  <si>
    <t>3기</t>
    <phoneticPr fontId="2" type="noConversion"/>
  </si>
  <si>
    <t>2기</t>
    <phoneticPr fontId="2" type="noConversion"/>
  </si>
  <si>
    <t>1기</t>
    <phoneticPr fontId="2" type="noConversion"/>
  </si>
  <si>
    <t>응시인원 대비 합격률</t>
    <phoneticPr fontId="2" type="noConversion"/>
  </si>
  <si>
    <t>응시인원</t>
    <phoneticPr fontId="2" type="noConversion"/>
  </si>
  <si>
    <t>총합격자수</t>
    <phoneticPr fontId="2" type="noConversion"/>
  </si>
  <si>
    <t xml:space="preserve"> </t>
    <phoneticPr fontId="2" type="noConversion"/>
  </si>
  <si>
    <t>5시 합격</t>
    <phoneticPr fontId="2" type="noConversion"/>
  </si>
  <si>
    <t>4시 합격</t>
    <phoneticPr fontId="2" type="noConversion"/>
  </si>
  <si>
    <t>3시 합격</t>
    <phoneticPr fontId="2" type="noConversion"/>
  </si>
  <si>
    <t>누적합격률</t>
    <phoneticPr fontId="2" type="noConversion"/>
  </si>
  <si>
    <t>재시 합격</t>
    <phoneticPr fontId="2" type="noConversion"/>
  </si>
  <si>
    <t>초시 합격</t>
    <phoneticPr fontId="2" type="noConversion"/>
  </si>
  <si>
    <t>13기</t>
    <phoneticPr fontId="2" type="noConversion"/>
  </si>
  <si>
    <t>12기</t>
    <phoneticPr fontId="2" type="noConversion"/>
  </si>
  <si>
    <t>11기</t>
    <phoneticPr fontId="2" type="noConversion"/>
  </si>
  <si>
    <t>10기</t>
    <phoneticPr fontId="2" type="noConversion"/>
  </si>
  <si>
    <t>9기</t>
    <phoneticPr fontId="2" type="noConversion"/>
  </si>
  <si>
    <t>8기</t>
    <phoneticPr fontId="2" type="noConversion"/>
  </si>
  <si>
    <t>7기</t>
    <phoneticPr fontId="2" type="noConversion"/>
  </si>
  <si>
    <t>6기</t>
    <phoneticPr fontId="2" type="noConversion"/>
  </si>
  <si>
    <t>5기</t>
    <phoneticPr fontId="2" type="noConversion"/>
  </si>
  <si>
    <t>4기</t>
    <phoneticPr fontId="2" type="noConversion"/>
  </si>
  <si>
    <t>3기</t>
    <phoneticPr fontId="2" type="noConversion"/>
  </si>
  <si>
    <t>2기</t>
    <phoneticPr fontId="2" type="noConversion"/>
  </si>
  <si>
    <t>1기</t>
    <phoneticPr fontId="2" type="noConversion"/>
  </si>
  <si>
    <t>응시인원 대비 합격률</t>
    <phoneticPr fontId="2" type="noConversion"/>
  </si>
  <si>
    <t>응시인원</t>
    <phoneticPr fontId="2" type="noConversion"/>
  </si>
  <si>
    <t>총합격자수</t>
    <phoneticPr fontId="2" type="noConversion"/>
  </si>
  <si>
    <t xml:space="preserve"> </t>
    <phoneticPr fontId="2" type="noConversion"/>
  </si>
  <si>
    <t>14기</t>
  </si>
  <si>
    <t>15기</t>
  </si>
  <si>
    <t>16기</t>
  </si>
  <si>
    <t>17기</t>
  </si>
  <si>
    <t>18기</t>
  </si>
  <si>
    <t>19기</t>
  </si>
  <si>
    <t>20기</t>
  </si>
  <si>
    <t xml:space="preserve"> </t>
    <phoneticPr fontId="2" type="noConversion"/>
  </si>
  <si>
    <t>누적합격률</t>
    <phoneticPr fontId="2" type="noConversion"/>
  </si>
  <si>
    <t>4시 합격</t>
    <phoneticPr fontId="2" type="noConversion"/>
  </si>
  <si>
    <t>3시 합격</t>
    <phoneticPr fontId="2" type="noConversion"/>
  </si>
  <si>
    <t>재시 합격</t>
    <phoneticPr fontId="2" type="noConversion"/>
  </si>
  <si>
    <t>초시 합격</t>
    <phoneticPr fontId="2" type="noConversion"/>
  </si>
  <si>
    <t>총합격자수</t>
    <phoneticPr fontId="2" type="noConversion"/>
  </si>
  <si>
    <t>응시인원</t>
    <phoneticPr fontId="2" type="noConversion"/>
  </si>
  <si>
    <t>응시인원 대비 합격률</t>
    <phoneticPr fontId="2" type="noConversion"/>
  </si>
  <si>
    <t>1기</t>
    <phoneticPr fontId="2" type="noConversion"/>
  </si>
  <si>
    <t>2기</t>
    <phoneticPr fontId="2" type="noConversion"/>
  </si>
  <si>
    <t>3기</t>
    <phoneticPr fontId="2" type="noConversion"/>
  </si>
  <si>
    <t>4기</t>
    <phoneticPr fontId="2" type="noConversion"/>
  </si>
  <si>
    <t>5기</t>
    <phoneticPr fontId="2" type="noConversion"/>
  </si>
  <si>
    <t>6기</t>
    <phoneticPr fontId="2" type="noConversion"/>
  </si>
  <si>
    <t>7기</t>
    <phoneticPr fontId="2" type="noConversion"/>
  </si>
  <si>
    <t>8기</t>
    <phoneticPr fontId="2" type="noConversion"/>
  </si>
  <si>
    <t>9기</t>
    <phoneticPr fontId="2" type="noConversion"/>
  </si>
  <si>
    <t>10기</t>
    <phoneticPr fontId="2" type="noConversion"/>
  </si>
  <si>
    <t>초시 합격</t>
    <phoneticPr fontId="2" type="noConversion"/>
  </si>
  <si>
    <t>재시 합격</t>
    <phoneticPr fontId="2" type="noConversion"/>
  </si>
  <si>
    <t>누적합격률</t>
    <phoneticPr fontId="2" type="noConversion"/>
  </si>
  <si>
    <t>총합격자수</t>
    <phoneticPr fontId="2" type="noConversion"/>
  </si>
  <si>
    <t>응시인원</t>
    <phoneticPr fontId="2" type="noConversion"/>
  </si>
  <si>
    <t>응시인원 대비 합격률</t>
    <phoneticPr fontId="2" type="noConversion"/>
  </si>
  <si>
    <t>1기</t>
    <phoneticPr fontId="2" type="noConversion"/>
  </si>
  <si>
    <t>2기</t>
    <phoneticPr fontId="2" type="noConversion"/>
  </si>
  <si>
    <t>3기</t>
    <phoneticPr fontId="2" type="noConversion"/>
  </si>
  <si>
    <t>4기</t>
    <phoneticPr fontId="2" type="noConversion"/>
  </si>
  <si>
    <t>5기</t>
    <phoneticPr fontId="2" type="noConversion"/>
  </si>
  <si>
    <t>6기</t>
    <phoneticPr fontId="2" type="noConversion"/>
  </si>
  <si>
    <t>7기</t>
    <phoneticPr fontId="2" type="noConversion"/>
  </si>
  <si>
    <t>8기</t>
    <phoneticPr fontId="2" type="noConversion"/>
  </si>
  <si>
    <t>9기</t>
    <phoneticPr fontId="2" type="noConversion"/>
  </si>
  <si>
    <t>10기</t>
    <phoneticPr fontId="2" type="noConversion"/>
  </si>
  <si>
    <t>1기</t>
    <phoneticPr fontId="2" type="noConversion"/>
  </si>
  <si>
    <t>2기</t>
    <phoneticPr fontId="2" type="noConversion"/>
  </si>
  <si>
    <t>3기</t>
    <phoneticPr fontId="2" type="noConversion"/>
  </si>
  <si>
    <t>4기</t>
    <phoneticPr fontId="2" type="noConversion"/>
  </si>
  <si>
    <t>5기</t>
    <phoneticPr fontId="2" type="noConversion"/>
  </si>
  <si>
    <t>6기</t>
    <phoneticPr fontId="2" type="noConversion"/>
  </si>
  <si>
    <t>7기</t>
    <phoneticPr fontId="2" type="noConversion"/>
  </si>
  <si>
    <t>8기</t>
    <phoneticPr fontId="2" type="noConversion"/>
  </si>
  <si>
    <t>9기</t>
    <phoneticPr fontId="2" type="noConversion"/>
  </si>
  <si>
    <t>10기</t>
    <phoneticPr fontId="2" type="noConversion"/>
  </si>
  <si>
    <t>11기</t>
  </si>
  <si>
    <t>12기</t>
  </si>
  <si>
    <t>13기</t>
  </si>
  <si>
    <t>14기</t>
    <phoneticPr fontId="2" type="noConversion"/>
  </si>
  <si>
    <t>14기</t>
    <phoneticPr fontId="2" type="noConversion"/>
  </si>
  <si>
    <t>15기</t>
    <phoneticPr fontId="2" type="noConversion"/>
  </si>
  <si>
    <t>16기</t>
    <phoneticPr fontId="2" type="noConversion"/>
  </si>
  <si>
    <t>17기</t>
    <phoneticPr fontId="2" type="noConversion"/>
  </si>
  <si>
    <t>18기</t>
    <phoneticPr fontId="2" type="noConversion"/>
  </si>
  <si>
    <t>19기</t>
    <phoneticPr fontId="2" type="noConversion"/>
  </si>
  <si>
    <t>20기</t>
    <phoneticPr fontId="2" type="noConversion"/>
  </si>
  <si>
    <t>10기 응시</t>
    <phoneticPr fontId="2" type="noConversion"/>
  </si>
  <si>
    <t>10기 합격</t>
    <phoneticPr fontId="2" type="noConversion"/>
  </si>
  <si>
    <t>11기 응시</t>
    <phoneticPr fontId="2" type="noConversion"/>
  </si>
  <si>
    <t>11기 합격</t>
    <phoneticPr fontId="2" type="noConversion"/>
  </si>
  <si>
    <t>12기 응시</t>
    <phoneticPr fontId="2" type="noConversion"/>
  </si>
  <si>
    <t>12기 합격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</si>
</sst>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0.0%"/>
    <numFmt numFmtId="177" formatCode="#,##0_);[Red]\(#,##0\)"/>
    <numFmt numFmtId="178" formatCode="#,##0_ "/>
    <numFmt numFmtId="179" formatCode="#,##0.0"/>
    <numFmt numFmtId="180" formatCode="0.000%"/>
  </numFmts>
  <fonts count="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3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2" applyNumberFormat="1" applyFont="1" applyBorder="1" applyAlignment="1">
      <alignment horizontal="center" vertical="center" wrapText="1"/>
    </xf>
    <xf numFmtId="1" fontId="0" fillId="0" borderId="1" xfId="2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>
      <alignment vertical="center"/>
    </xf>
    <xf numFmtId="4" fontId="0" fillId="0" borderId="1" xfId="0" applyNumberFormat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19</xdr:row>
      <xdr:rowOff>0</xdr:rowOff>
    </xdr:from>
    <xdr:to>
      <xdr:col>12</xdr:col>
      <xdr:colOff>83343</xdr:colOff>
      <xdr:row>23</xdr:row>
      <xdr:rowOff>71437</xdr:rowOff>
    </xdr:to>
    <xdr:sp macro="" textlink="">
      <xdr:nvSpPr>
        <xdr:cNvPr id="2" name="TextBox 1"/>
        <xdr:cNvSpPr txBox="1"/>
      </xdr:nvSpPr>
      <xdr:spPr>
        <a:xfrm>
          <a:off x="2905125" y="4274344"/>
          <a:ext cx="3917156" cy="928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200"/>
            <a:t>나중에 </a:t>
          </a:r>
          <a:r>
            <a:rPr lang="ko-KR" altLang="en-US" sz="1200" baseline="0"/>
            <a:t> 시험치는 사람들과 형평을 맞춘다고  앞의 합격인원을 조정하게되면</a:t>
          </a:r>
          <a:r>
            <a:rPr lang="en-US" altLang="ko-KR" sz="1200" baseline="0"/>
            <a:t>, </a:t>
          </a:r>
          <a:r>
            <a:rPr lang="ko-KR" altLang="en-US" sz="1200" baseline="0"/>
            <a:t>누적합격인원은 </a:t>
          </a:r>
          <a:r>
            <a:rPr lang="en-US" altLang="ko-KR" sz="1200" baseline="0"/>
            <a:t>1000</a:t>
          </a:r>
          <a:r>
            <a:rPr lang="ko-KR" altLang="en-US" sz="1200" baseline="0"/>
            <a:t>명으로</a:t>
          </a:r>
          <a:endParaRPr lang="en-US" altLang="ko-KR" sz="1200" baseline="0"/>
        </a:p>
        <a:p>
          <a:r>
            <a:rPr lang="en-US" altLang="ko-KR" sz="1200" baseline="0"/>
            <a:t>, </a:t>
          </a:r>
          <a:r>
            <a:rPr lang="ko-KR" altLang="en-US" sz="1200" baseline="0"/>
            <a:t>누적합격률은 </a:t>
          </a:r>
          <a:r>
            <a:rPr lang="en-US" altLang="ko-KR" sz="1200" baseline="0"/>
            <a:t>50%</a:t>
          </a:r>
          <a:r>
            <a:rPr lang="ko-KR" altLang="en-US" sz="1200" baseline="0"/>
            <a:t>로 고정됩니다</a:t>
          </a:r>
          <a:r>
            <a:rPr lang="en-US" altLang="ko-KR" sz="1200" baseline="0"/>
            <a:t>.</a:t>
          </a:r>
        </a:p>
        <a:p>
          <a:endParaRPr lang="ko-KR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7"/>
  <sheetViews>
    <sheetView zoomScale="80" zoomScaleNormal="80" workbookViewId="0">
      <selection activeCell="D22" sqref="D22"/>
    </sheetView>
  </sheetViews>
  <sheetFormatPr defaultRowHeight="16.5"/>
  <cols>
    <col min="1" max="1" width="5.5" bestFit="1" customWidth="1"/>
    <col min="2" max="2" width="11.25" style="13" bestFit="1" customWidth="1"/>
    <col min="3" max="3" width="9.375" style="13" bestFit="1" customWidth="1"/>
    <col min="4" max="4" width="12.625" style="2" customWidth="1"/>
    <col min="5" max="5" width="6.25" style="1" bestFit="1" customWidth="1"/>
    <col min="6" max="6" width="8.25" bestFit="1" customWidth="1"/>
    <col min="7" max="7" width="6.25" bestFit="1" customWidth="1"/>
    <col min="8" max="8" width="8.25" bestFit="1" customWidth="1"/>
    <col min="9" max="9" width="6.25" bestFit="1" customWidth="1"/>
    <col min="10" max="10" width="8.25" bestFit="1" customWidth="1"/>
    <col min="11" max="11" width="6.25" bestFit="1" customWidth="1"/>
    <col min="12" max="12" width="8.25" bestFit="1" customWidth="1"/>
    <col min="13" max="13" width="6.25" bestFit="1" customWidth="1"/>
    <col min="14" max="14" width="8.25" bestFit="1" customWidth="1"/>
    <col min="15" max="15" width="6.25" bestFit="1" customWidth="1"/>
    <col min="16" max="16" width="8.25" bestFit="1" customWidth="1"/>
    <col min="17" max="17" width="6.25" bestFit="1" customWidth="1"/>
    <col min="18" max="18" width="8.25" bestFit="1" customWidth="1"/>
    <col min="19" max="19" width="6.25" bestFit="1" customWidth="1"/>
    <col min="20" max="20" width="9" bestFit="1" customWidth="1"/>
    <col min="21" max="21" width="6.25" bestFit="1" customWidth="1"/>
    <col min="22" max="22" width="7.125" bestFit="1" customWidth="1"/>
    <col min="23" max="28" width="6.125" customWidth="1"/>
  </cols>
  <sheetData>
    <row r="1" spans="1:28" s="7" customFormat="1" ht="33" customHeight="1">
      <c r="A1" s="14"/>
      <c r="B1" s="29" t="s">
        <v>22</v>
      </c>
      <c r="C1" s="29" t="s">
        <v>21</v>
      </c>
      <c r="D1" s="17" t="s">
        <v>20</v>
      </c>
      <c r="E1" s="14" t="s">
        <v>19</v>
      </c>
      <c r="F1" s="30" t="s">
        <v>18</v>
      </c>
      <c r="G1" s="14" t="s">
        <v>17</v>
      </c>
      <c r="H1" s="30" t="s">
        <v>16</v>
      </c>
      <c r="I1" s="14" t="s">
        <v>15</v>
      </c>
      <c r="J1" s="30" t="s">
        <v>14</v>
      </c>
      <c r="K1" s="14" t="s">
        <v>13</v>
      </c>
      <c r="L1" s="14" t="s">
        <v>12</v>
      </c>
      <c r="M1" s="14" t="s">
        <v>11</v>
      </c>
      <c r="N1" s="30" t="s">
        <v>10</v>
      </c>
      <c r="O1" s="14" t="s">
        <v>9</v>
      </c>
      <c r="P1" s="30" t="s">
        <v>8</v>
      </c>
      <c r="Q1" s="14" t="s">
        <v>7</v>
      </c>
      <c r="R1" s="30" t="s">
        <v>6</v>
      </c>
      <c r="S1" s="14" t="s">
        <v>5</v>
      </c>
      <c r="T1" s="30" t="s">
        <v>4</v>
      </c>
      <c r="U1" s="14" t="s">
        <v>3</v>
      </c>
      <c r="V1" s="14" t="s">
        <v>2</v>
      </c>
      <c r="W1" s="14" t="s">
        <v>179</v>
      </c>
      <c r="X1" s="14" t="s">
        <v>180</v>
      </c>
      <c r="Y1" s="14" t="s">
        <v>181</v>
      </c>
      <c r="Z1" s="14" t="s">
        <v>182</v>
      </c>
      <c r="AA1" s="14" t="s">
        <v>183</v>
      </c>
      <c r="AB1" s="14" t="s">
        <v>184</v>
      </c>
    </row>
    <row r="2" spans="1:28">
      <c r="A2" s="26">
        <v>2012</v>
      </c>
      <c r="B2" s="16">
        <f t="shared" ref="B2:B11" si="0">F2+H2+J2+L2+N2+P2+R2+T2+V2+X2+Z2+AB2</f>
        <v>3744</v>
      </c>
      <c r="C2" s="16">
        <f t="shared" ref="C2:C10" si="1">E2+G2+I2+K2+M2+O2+Q2+S2+U2</f>
        <v>4000</v>
      </c>
      <c r="D2" s="17">
        <v>0.93600000000000005</v>
      </c>
      <c r="E2" s="25">
        <v>4000</v>
      </c>
      <c r="F2" s="20">
        <f>E2*0.936</f>
        <v>3744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31"/>
      <c r="X2" s="31"/>
      <c r="Y2" s="31"/>
      <c r="Z2" s="31"/>
      <c r="AA2" s="31"/>
      <c r="AB2" s="31"/>
    </row>
    <row r="3" spans="1:28">
      <c r="A3" s="26">
        <f t="shared" ref="A3:A12" si="2">A2+1</f>
        <v>2013</v>
      </c>
      <c r="B3" s="16">
        <f t="shared" si="0"/>
        <v>3983.616</v>
      </c>
      <c r="C3" s="16">
        <f t="shared" si="1"/>
        <v>4256</v>
      </c>
      <c r="D3" s="17">
        <v>0.93600000000000005</v>
      </c>
      <c r="E3" s="25">
        <f>E2-F2</f>
        <v>256</v>
      </c>
      <c r="F3" s="20">
        <f>E3*$D$3</f>
        <v>239.61600000000001</v>
      </c>
      <c r="G3" s="20">
        <v>4000</v>
      </c>
      <c r="H3" s="32">
        <f>G3*$D$3</f>
        <v>3744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31"/>
      <c r="X3" s="31"/>
      <c r="Y3" s="31"/>
      <c r="Z3" s="31"/>
      <c r="AA3" s="31"/>
      <c r="AB3" s="31"/>
    </row>
    <row r="4" spans="1:28">
      <c r="A4" s="26">
        <f t="shared" si="2"/>
        <v>2014</v>
      </c>
      <c r="B4" s="16">
        <f t="shared" si="0"/>
        <v>3998.9514239999999</v>
      </c>
      <c r="C4" s="16">
        <f t="shared" si="1"/>
        <v>4272.384</v>
      </c>
      <c r="D4" s="17">
        <v>0.93600000000000005</v>
      </c>
      <c r="E4" s="25">
        <f>E3-F3</f>
        <v>16.383999999999986</v>
      </c>
      <c r="F4" s="20">
        <f>E4*$D$4</f>
        <v>15.335423999999987</v>
      </c>
      <c r="G4" s="25">
        <f>G3-H3</f>
        <v>256</v>
      </c>
      <c r="H4" s="20">
        <f>G4*$D$4</f>
        <v>239.61600000000001</v>
      </c>
      <c r="I4" s="20">
        <v>4000</v>
      </c>
      <c r="J4" s="20">
        <f>I4*$D$4</f>
        <v>3744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31"/>
      <c r="X4" s="31"/>
      <c r="Y4" s="31"/>
      <c r="Z4" s="31"/>
      <c r="AA4" s="31"/>
      <c r="AB4" s="31"/>
    </row>
    <row r="5" spans="1:28">
      <c r="A5" s="26">
        <f t="shared" si="2"/>
        <v>2015</v>
      </c>
      <c r="B5" s="16">
        <f t="shared" si="0"/>
        <v>3999.9328911359999</v>
      </c>
      <c r="C5" s="16">
        <f t="shared" si="1"/>
        <v>4273.4325760000002</v>
      </c>
      <c r="D5" s="17">
        <v>0.93600000000000005</v>
      </c>
      <c r="E5" s="25">
        <f>E4-F4</f>
        <v>1.0485759999999988</v>
      </c>
      <c r="F5" s="20">
        <f>E5*$D$5</f>
        <v>0.98146713599999902</v>
      </c>
      <c r="G5" s="25">
        <f>G4-H4</f>
        <v>16.383999999999986</v>
      </c>
      <c r="H5" s="20">
        <f>G5*$D$5</f>
        <v>15.335423999999987</v>
      </c>
      <c r="I5" s="25">
        <f>I4-J4</f>
        <v>256</v>
      </c>
      <c r="J5" s="20">
        <f>I5*$D$5</f>
        <v>239.61600000000001</v>
      </c>
      <c r="K5" s="20">
        <v>4000</v>
      </c>
      <c r="L5" s="20">
        <f>K5*$D$5</f>
        <v>3744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31"/>
      <c r="X5" s="31"/>
      <c r="Y5" s="31"/>
      <c r="Z5" s="31"/>
      <c r="AA5" s="31"/>
      <c r="AB5" s="31"/>
    </row>
    <row r="6" spans="1:28">
      <c r="A6" s="26">
        <f t="shared" si="2"/>
        <v>2016</v>
      </c>
      <c r="B6" s="16">
        <f t="shared" si="0"/>
        <v>3999.9957050327039</v>
      </c>
      <c r="C6" s="16">
        <f t="shared" si="1"/>
        <v>4273.4996848640003</v>
      </c>
      <c r="D6" s="17">
        <v>0.93600000000000005</v>
      </c>
      <c r="E6" s="25">
        <f>E5-F5</f>
        <v>6.7108863999999824E-2</v>
      </c>
      <c r="F6" s="20">
        <f>E6*$D6</f>
        <v>6.2813896703999839E-2</v>
      </c>
      <c r="G6" s="25">
        <f>G5-H5</f>
        <v>1.0485759999999988</v>
      </c>
      <c r="H6" s="20">
        <f>G6*$D6</f>
        <v>0.98146713599999902</v>
      </c>
      <c r="I6" s="25">
        <f>I5-J5</f>
        <v>16.383999999999986</v>
      </c>
      <c r="J6" s="20">
        <f>I6*$D6</f>
        <v>15.335423999999987</v>
      </c>
      <c r="K6" s="25">
        <f>K5-L5</f>
        <v>256</v>
      </c>
      <c r="L6" s="20">
        <f>K6*$D6</f>
        <v>239.61600000000001</v>
      </c>
      <c r="M6" s="20">
        <v>4000</v>
      </c>
      <c r="N6" s="32">
        <f>M6*$D$3</f>
        <v>3744</v>
      </c>
      <c r="O6" s="20"/>
      <c r="P6" s="20"/>
      <c r="Q6" s="20"/>
      <c r="R6" s="20"/>
      <c r="S6" s="20"/>
      <c r="T6" s="20"/>
      <c r="U6" s="20"/>
      <c r="V6" s="20"/>
      <c r="W6" s="31"/>
      <c r="X6" s="31"/>
      <c r="Y6" s="31"/>
      <c r="Z6" s="31"/>
      <c r="AA6" s="31"/>
      <c r="AB6" s="31"/>
    </row>
    <row r="7" spans="1:28">
      <c r="A7" s="26">
        <f t="shared" si="2"/>
        <v>2017</v>
      </c>
      <c r="B7" s="16">
        <f t="shared" si="0"/>
        <v>3999.9957050327039</v>
      </c>
      <c r="C7" s="16">
        <f t="shared" si="1"/>
        <v>4273.4996848640003</v>
      </c>
      <c r="D7" s="17">
        <v>0.93600000000000005</v>
      </c>
      <c r="E7" s="25"/>
      <c r="F7" s="20"/>
      <c r="G7" s="25">
        <f>G6-H6</f>
        <v>6.7108863999999824E-2</v>
      </c>
      <c r="H7" s="20">
        <f>G7*$D7</f>
        <v>6.2813896703999839E-2</v>
      </c>
      <c r="I7" s="25">
        <f>I6-J6</f>
        <v>1.0485759999999988</v>
      </c>
      <c r="J7" s="20">
        <f>I7*$D7</f>
        <v>0.98146713599999902</v>
      </c>
      <c r="K7" s="25">
        <f>K6-L6</f>
        <v>16.383999999999986</v>
      </c>
      <c r="L7" s="20">
        <f>K7*$D7</f>
        <v>15.335423999999987</v>
      </c>
      <c r="M7" s="25">
        <f>M6-N6</f>
        <v>256</v>
      </c>
      <c r="N7" s="20">
        <f>M7*$D$4</f>
        <v>239.61600000000001</v>
      </c>
      <c r="O7" s="20">
        <v>4000</v>
      </c>
      <c r="P7" s="20">
        <f>O7*$D$4</f>
        <v>3744</v>
      </c>
      <c r="Q7" s="20"/>
      <c r="R7" s="20"/>
      <c r="S7" s="20"/>
      <c r="T7" s="20"/>
      <c r="U7" s="20"/>
      <c r="V7" s="20"/>
      <c r="W7" s="31"/>
      <c r="X7" s="31"/>
      <c r="Y7" s="31"/>
      <c r="Z7" s="31"/>
      <c r="AA7" s="31"/>
      <c r="AB7" s="31"/>
    </row>
    <row r="8" spans="1:28">
      <c r="A8" s="26">
        <f t="shared" si="2"/>
        <v>2018</v>
      </c>
      <c r="B8" s="16">
        <f t="shared" si="0"/>
        <v>3999.9957050327039</v>
      </c>
      <c r="C8" s="16">
        <f t="shared" si="1"/>
        <v>4273.4996848640003</v>
      </c>
      <c r="D8" s="17">
        <v>0.93600000000000005</v>
      </c>
      <c r="E8" s="25"/>
      <c r="F8" s="20"/>
      <c r="G8" s="20"/>
      <c r="H8" s="20"/>
      <c r="I8" s="25">
        <f>I7-J7</f>
        <v>6.7108863999999824E-2</v>
      </c>
      <c r="J8" s="20">
        <f>I8*$D8</f>
        <v>6.2813896703999839E-2</v>
      </c>
      <c r="K8" s="25">
        <f>K7-L7</f>
        <v>1.0485759999999988</v>
      </c>
      <c r="L8" s="20">
        <f>K8*$D8</f>
        <v>0.98146713599999902</v>
      </c>
      <c r="M8" s="25">
        <f>M7-N7</f>
        <v>16.383999999999986</v>
      </c>
      <c r="N8" s="20">
        <f>M8*$D$5</f>
        <v>15.335423999999987</v>
      </c>
      <c r="O8" s="25">
        <f>O7-P7</f>
        <v>256</v>
      </c>
      <c r="P8" s="20">
        <f>O8*$D$5</f>
        <v>239.61600000000001</v>
      </c>
      <c r="Q8" s="20">
        <v>4000</v>
      </c>
      <c r="R8" s="20">
        <f>Q8*$D$4</f>
        <v>3744</v>
      </c>
      <c r="S8" s="20"/>
      <c r="T8" s="20"/>
      <c r="U8" s="20"/>
      <c r="V8" s="20"/>
      <c r="W8" s="31"/>
      <c r="X8" s="31"/>
      <c r="Y8" s="31"/>
      <c r="Z8" s="31"/>
      <c r="AA8" s="31"/>
      <c r="AB8" s="31"/>
    </row>
    <row r="9" spans="1:28">
      <c r="A9" s="26">
        <f t="shared" si="2"/>
        <v>2019</v>
      </c>
      <c r="B9" s="16">
        <f t="shared" si="0"/>
        <v>3999.9957050327039</v>
      </c>
      <c r="C9" s="16">
        <f t="shared" si="1"/>
        <v>4273.4996848640003</v>
      </c>
      <c r="D9" s="17">
        <v>0.93600000000000005</v>
      </c>
      <c r="E9" s="25"/>
      <c r="F9" s="20"/>
      <c r="G9" s="20"/>
      <c r="H9" s="20"/>
      <c r="I9" s="20"/>
      <c r="J9" s="20"/>
      <c r="K9" s="25">
        <f>K8-L8</f>
        <v>6.7108863999999824E-2</v>
      </c>
      <c r="L9" s="20">
        <f>K9*$D9</f>
        <v>6.2813896703999839E-2</v>
      </c>
      <c r="M9" s="25">
        <f>M8-N8</f>
        <v>1.0485759999999988</v>
      </c>
      <c r="N9" s="20">
        <f>M9*$D9</f>
        <v>0.98146713599999902</v>
      </c>
      <c r="O9" s="25">
        <f>O8-P8</f>
        <v>16.383999999999986</v>
      </c>
      <c r="P9" s="20">
        <f>O9*$D9</f>
        <v>15.335423999999987</v>
      </c>
      <c r="Q9" s="25">
        <f>Q8-R8</f>
        <v>256</v>
      </c>
      <c r="R9" s="20">
        <f>Q9*$D$5</f>
        <v>239.61600000000001</v>
      </c>
      <c r="S9" s="20">
        <v>4000</v>
      </c>
      <c r="T9" s="20">
        <f>S9*$D$5</f>
        <v>3744</v>
      </c>
      <c r="U9" s="20"/>
      <c r="V9" s="20"/>
      <c r="W9" s="31"/>
      <c r="X9" s="31"/>
      <c r="Y9" s="31"/>
      <c r="Z9" s="31"/>
      <c r="AA9" s="31"/>
      <c r="AB9" s="31"/>
    </row>
    <row r="10" spans="1:28">
      <c r="A10" s="26">
        <f t="shared" si="2"/>
        <v>2020</v>
      </c>
      <c r="B10" s="16">
        <f t="shared" si="0"/>
        <v>3999.9957050327039</v>
      </c>
      <c r="C10" s="16">
        <f t="shared" si="1"/>
        <v>4273.4996848640003</v>
      </c>
      <c r="D10" s="17">
        <v>0.93600000000000005</v>
      </c>
      <c r="E10" s="25"/>
      <c r="F10" s="20"/>
      <c r="G10" s="20"/>
      <c r="H10" s="20"/>
      <c r="I10" s="20"/>
      <c r="J10" s="20"/>
      <c r="K10" s="20"/>
      <c r="L10" s="20"/>
      <c r="M10" s="25">
        <f>M9-N9</f>
        <v>6.7108863999999824E-2</v>
      </c>
      <c r="N10" s="20">
        <f>M10*$D10</f>
        <v>6.2813896703999839E-2</v>
      </c>
      <c r="O10" s="25">
        <f>O9-P9</f>
        <v>1.0485759999999988</v>
      </c>
      <c r="P10" s="20">
        <f>O10*$D10</f>
        <v>0.98146713599999902</v>
      </c>
      <c r="Q10" s="25">
        <f>Q9-R9</f>
        <v>16.383999999999986</v>
      </c>
      <c r="R10" s="20">
        <f>Q10*$D10</f>
        <v>15.335423999999987</v>
      </c>
      <c r="S10" s="25">
        <f>S9-T9</f>
        <v>256</v>
      </c>
      <c r="T10" s="20">
        <f>S10*$D10</f>
        <v>239.61600000000001</v>
      </c>
      <c r="U10" s="20">
        <v>4000</v>
      </c>
      <c r="V10" s="32">
        <f>U10*$D$3</f>
        <v>3744</v>
      </c>
      <c r="W10" s="31"/>
      <c r="X10" s="31"/>
      <c r="Y10" s="31"/>
      <c r="Z10" s="31"/>
      <c r="AA10" s="31"/>
      <c r="AB10" s="31"/>
    </row>
    <row r="11" spans="1:28">
      <c r="A11" s="26">
        <f t="shared" si="2"/>
        <v>2021</v>
      </c>
      <c r="B11" s="16">
        <f t="shared" si="0"/>
        <v>3999.9957050327039</v>
      </c>
      <c r="C11" s="16">
        <f>E11+G11+I11+K11+M11+O11+Q11+S11+U11+W11+Y11+AA11</f>
        <v>4273.4996848640003</v>
      </c>
      <c r="D11" s="17">
        <v>0.93600000000000005</v>
      </c>
      <c r="E11" s="25"/>
      <c r="F11" s="20"/>
      <c r="G11" s="20"/>
      <c r="H11" s="20"/>
      <c r="I11" s="20"/>
      <c r="J11" s="20"/>
      <c r="K11" s="20"/>
      <c r="L11" s="20"/>
      <c r="M11" s="25"/>
      <c r="N11" s="20"/>
      <c r="O11" s="25">
        <f>O10-P10</f>
        <v>6.7108863999999824E-2</v>
      </c>
      <c r="P11" s="20">
        <f>O11*$D11</f>
        <v>6.2813896703999839E-2</v>
      </c>
      <c r="Q11" s="25">
        <f>Q10-R10</f>
        <v>1.0485759999999988</v>
      </c>
      <c r="R11" s="20">
        <f>Q11*$D11</f>
        <v>0.98146713599999902</v>
      </c>
      <c r="S11" s="25">
        <f>S10-T10</f>
        <v>16.383999999999986</v>
      </c>
      <c r="T11" s="20">
        <f>S11*$D11</f>
        <v>15.335423999999987</v>
      </c>
      <c r="U11" s="25">
        <f>U10-V10</f>
        <v>256</v>
      </c>
      <c r="V11" s="20">
        <f>U11*$D$4</f>
        <v>239.61600000000001</v>
      </c>
      <c r="W11" s="20">
        <v>4000</v>
      </c>
      <c r="X11" s="32">
        <f>W11*$D$3</f>
        <v>3744</v>
      </c>
      <c r="Y11" s="31"/>
      <c r="Z11" s="31"/>
      <c r="AA11" s="31"/>
      <c r="AB11" s="31"/>
    </row>
    <row r="12" spans="1:28">
      <c r="A12" s="26">
        <f t="shared" si="2"/>
        <v>2022</v>
      </c>
      <c r="B12" s="16">
        <f>F12+H12+J12+L12+N12+P12+R12+T12+V12+X12+Z12+AB12</f>
        <v>3999.9957050327039</v>
      </c>
      <c r="C12" s="16">
        <f>E12+G12+I12+K12+M12+O12+Q12+S12+U12+W12+Y12+AA12</f>
        <v>4273.4996848640003</v>
      </c>
      <c r="D12" s="17">
        <v>0.93600000000000005</v>
      </c>
      <c r="E12" s="25"/>
      <c r="F12" s="20"/>
      <c r="G12" s="20"/>
      <c r="H12" s="20"/>
      <c r="I12" s="20"/>
      <c r="J12" s="20"/>
      <c r="K12" s="20"/>
      <c r="L12" s="20"/>
      <c r="M12" s="25"/>
      <c r="N12" s="20"/>
      <c r="O12" s="20"/>
      <c r="P12" s="20"/>
      <c r="Q12" s="25">
        <f>Q11-R11</f>
        <v>6.7108863999999824E-2</v>
      </c>
      <c r="R12" s="20">
        <f>Q12*$D12</f>
        <v>6.2813896703999839E-2</v>
      </c>
      <c r="S12" s="25">
        <f>S11-T11</f>
        <v>1.0485759999999988</v>
      </c>
      <c r="T12" s="20">
        <f>S12*$D12</f>
        <v>0.98146713599999902</v>
      </c>
      <c r="U12" s="25">
        <f>U11-V11</f>
        <v>16.383999999999986</v>
      </c>
      <c r="V12" s="20">
        <f>U12*$D$5</f>
        <v>15.335423999999987</v>
      </c>
      <c r="W12" s="25">
        <f>W11-X11</f>
        <v>256</v>
      </c>
      <c r="X12" s="20">
        <f>W12*$D$4</f>
        <v>239.61600000000001</v>
      </c>
      <c r="Y12" s="20">
        <v>4000</v>
      </c>
      <c r="Z12" s="32">
        <f>Y12*$D$3</f>
        <v>3744</v>
      </c>
      <c r="AA12" s="31"/>
      <c r="AB12" s="31"/>
    </row>
    <row r="13" spans="1:28">
      <c r="A13" s="26"/>
      <c r="B13" s="16"/>
      <c r="C13" s="16"/>
      <c r="D13" s="17"/>
      <c r="E13" s="25"/>
      <c r="F13" s="20"/>
      <c r="G13" s="20"/>
      <c r="H13" s="20"/>
      <c r="I13" s="20"/>
      <c r="J13" s="20"/>
      <c r="K13" s="20"/>
      <c r="L13" s="20"/>
      <c r="M13" s="25"/>
      <c r="N13" s="20"/>
      <c r="O13" s="20"/>
      <c r="P13" s="20"/>
      <c r="Q13" s="20"/>
      <c r="R13" s="20"/>
      <c r="S13" s="25">
        <f>S12-T12</f>
        <v>6.7108863999999824E-2</v>
      </c>
      <c r="T13" s="20">
        <f>S13*$D13</f>
        <v>0</v>
      </c>
      <c r="U13" s="25">
        <f>U12-V12</f>
        <v>1.0485759999999988</v>
      </c>
      <c r="V13" s="20">
        <f>U13*$D13</f>
        <v>0</v>
      </c>
      <c r="W13" s="25">
        <f>W12-X12</f>
        <v>16.383999999999986</v>
      </c>
      <c r="X13" s="20">
        <f>W13*$D$5</f>
        <v>15.335423999999987</v>
      </c>
      <c r="Y13" s="25">
        <f>Y12-Z12</f>
        <v>256</v>
      </c>
      <c r="Z13" s="20">
        <f>Y13*$D$4</f>
        <v>239.61600000000001</v>
      </c>
      <c r="AA13" s="20">
        <v>4000</v>
      </c>
      <c r="AB13" s="32">
        <f>AA13*$D$3</f>
        <v>3744</v>
      </c>
    </row>
    <row r="14" spans="1:28">
      <c r="A14" s="26"/>
      <c r="B14" s="16"/>
      <c r="C14" s="16"/>
      <c r="D14" s="17"/>
      <c r="E14" s="25"/>
      <c r="F14" s="20"/>
      <c r="G14" s="20"/>
      <c r="H14" s="20"/>
      <c r="I14" s="20"/>
      <c r="J14" s="20"/>
      <c r="K14" s="20"/>
      <c r="L14" s="20"/>
      <c r="M14" s="25"/>
      <c r="N14" s="20"/>
      <c r="O14" s="25"/>
      <c r="P14" s="20"/>
      <c r="Q14" s="20"/>
      <c r="R14" s="20"/>
      <c r="S14" s="20"/>
      <c r="T14" s="20"/>
      <c r="U14" s="25">
        <f>U13-V13</f>
        <v>1.0485759999999988</v>
      </c>
      <c r="V14" s="20">
        <f>U14*$D14</f>
        <v>0</v>
      </c>
      <c r="W14" s="25">
        <f>W13-X13</f>
        <v>1.0485759999999988</v>
      </c>
      <c r="X14" s="20">
        <f>W14*$D14</f>
        <v>0</v>
      </c>
      <c r="Y14" s="25">
        <f>Y13-Z13</f>
        <v>16.383999999999986</v>
      </c>
      <c r="Z14" s="20">
        <f>Y14*$D$5</f>
        <v>15.335423999999987</v>
      </c>
      <c r="AA14" s="25">
        <f>AA13-AB13</f>
        <v>256</v>
      </c>
      <c r="AB14" s="20">
        <f>AA14*$D$4</f>
        <v>239.61600000000001</v>
      </c>
    </row>
    <row r="15" spans="1:28">
      <c r="A15" s="26"/>
      <c r="B15" s="16"/>
      <c r="C15" s="16"/>
      <c r="D15" s="17"/>
      <c r="E15" s="25"/>
      <c r="F15" s="20"/>
      <c r="G15" s="20"/>
      <c r="H15" s="20"/>
      <c r="I15" s="20"/>
      <c r="J15" s="20"/>
      <c r="K15" s="20"/>
      <c r="L15" s="20"/>
      <c r="M15" s="25"/>
      <c r="N15" s="20"/>
      <c r="O15" s="25"/>
      <c r="P15" s="20"/>
      <c r="Q15" s="25"/>
      <c r="R15" s="20"/>
      <c r="S15" s="25"/>
      <c r="T15" s="20"/>
      <c r="U15" s="20"/>
      <c r="V15" s="32"/>
      <c r="W15" s="25">
        <f>W14-X14</f>
        <v>1.0485759999999988</v>
      </c>
      <c r="X15" s="20">
        <f>W15*$D15</f>
        <v>0</v>
      </c>
      <c r="Y15" s="25">
        <f>Y14-Z14</f>
        <v>1.0485759999999988</v>
      </c>
      <c r="Z15" s="20">
        <f>Y15*$D15</f>
        <v>0</v>
      </c>
      <c r="AA15" s="25">
        <f>AA14-AB14</f>
        <v>16.383999999999986</v>
      </c>
      <c r="AB15" s="20">
        <f>AA15*$D$5</f>
        <v>15.335423999999987</v>
      </c>
    </row>
    <row r="16" spans="1:28">
      <c r="A16" s="26"/>
      <c r="B16" s="16"/>
      <c r="C16" s="16"/>
      <c r="D16" s="17"/>
      <c r="E16" s="25"/>
      <c r="F16" s="20"/>
      <c r="G16" s="20"/>
      <c r="H16" s="20"/>
      <c r="I16" s="20"/>
      <c r="J16" s="20"/>
      <c r="K16" s="20"/>
      <c r="L16" s="20"/>
      <c r="M16" s="25"/>
      <c r="N16" s="20"/>
      <c r="O16" s="25"/>
      <c r="P16" s="20"/>
      <c r="Q16" s="25"/>
      <c r="R16" s="20"/>
      <c r="S16" s="25"/>
      <c r="T16" s="20"/>
      <c r="U16" s="20"/>
      <c r="V16" s="32"/>
      <c r="W16" s="31"/>
      <c r="X16" s="31"/>
      <c r="Y16" s="25">
        <f>Y15-Z15</f>
        <v>1.0485759999999988</v>
      </c>
      <c r="Z16" s="20">
        <f>Y16*$D16</f>
        <v>0</v>
      </c>
      <c r="AA16" s="25">
        <f>AA15-AB15</f>
        <v>1.0485759999999988</v>
      </c>
      <c r="AB16" s="20">
        <f>AA16*$D16</f>
        <v>0</v>
      </c>
    </row>
    <row r="17" spans="1:28">
      <c r="A17" s="26"/>
      <c r="B17" s="16"/>
      <c r="C17" s="16"/>
      <c r="D17" s="17"/>
      <c r="E17" s="25"/>
      <c r="F17" s="20"/>
      <c r="G17" s="20"/>
      <c r="H17" s="20"/>
      <c r="I17" s="20"/>
      <c r="J17" s="20"/>
      <c r="K17" s="20"/>
      <c r="L17" s="20"/>
      <c r="M17" s="25"/>
      <c r="N17" s="20"/>
      <c r="O17" s="25"/>
      <c r="P17" s="20"/>
      <c r="Q17" s="25"/>
      <c r="R17" s="20"/>
      <c r="S17" s="25"/>
      <c r="T17" s="20"/>
      <c r="U17" s="20"/>
      <c r="V17" s="32"/>
      <c r="W17" s="31"/>
      <c r="X17" s="31"/>
      <c r="Y17" s="31"/>
      <c r="Z17" s="31"/>
      <c r="AA17" s="25">
        <f>AA16-AB16</f>
        <v>1.0485759999999988</v>
      </c>
      <c r="AB17" s="20">
        <f>AA17*$D17</f>
        <v>0</v>
      </c>
    </row>
    <row r="18" spans="1:28">
      <c r="A18" s="26"/>
      <c r="B18" s="16"/>
      <c r="C18" s="16"/>
      <c r="D18" s="17"/>
      <c r="E18" s="25"/>
      <c r="F18" s="20"/>
      <c r="G18" s="20"/>
      <c r="H18" s="20"/>
      <c r="I18" s="20"/>
      <c r="J18" s="20"/>
      <c r="K18" s="20"/>
      <c r="L18" s="20"/>
      <c r="M18" s="25"/>
      <c r="N18" s="20"/>
      <c r="O18" s="25"/>
      <c r="P18" s="20"/>
      <c r="Q18" s="25"/>
      <c r="R18" s="20"/>
      <c r="S18" s="25"/>
      <c r="T18" s="20"/>
      <c r="U18" s="20"/>
      <c r="V18" s="32"/>
      <c r="W18" s="31"/>
      <c r="X18" s="31"/>
      <c r="Y18" s="31"/>
      <c r="Z18" s="31"/>
      <c r="AA18" s="31"/>
      <c r="AB18" s="31"/>
    </row>
    <row r="19" spans="1:28">
      <c r="A19" s="26"/>
      <c r="B19" s="16"/>
      <c r="C19" s="16"/>
      <c r="D19" s="17"/>
      <c r="E19" s="33"/>
      <c r="F19" s="27">
        <f>SUM(F1:F10)</f>
        <v>3999.9957050327039</v>
      </c>
      <c r="G19" s="27"/>
      <c r="H19" s="27">
        <f>SUM(H1:H10)</f>
        <v>3999.9957050327039</v>
      </c>
      <c r="I19" s="27"/>
      <c r="J19" s="27">
        <f>SUM(J1:J10)</f>
        <v>3999.9957050327039</v>
      </c>
      <c r="K19" s="27"/>
      <c r="L19" s="27">
        <f>SUM(L1:L10)</f>
        <v>3999.9957050327039</v>
      </c>
      <c r="M19" s="27"/>
      <c r="N19" s="27">
        <f>SUM(N1:N10)</f>
        <v>3999.9957050327039</v>
      </c>
      <c r="O19" s="27"/>
      <c r="P19" s="27">
        <f>SUM(P1:P10)</f>
        <v>3999.9328911359999</v>
      </c>
      <c r="Q19" s="27"/>
      <c r="R19" s="27">
        <f>SUM(R1:R10)</f>
        <v>3998.9514239999999</v>
      </c>
      <c r="S19" s="25"/>
      <c r="T19" s="27">
        <f>SUM(T1:T18)</f>
        <v>3999.9328911359999</v>
      </c>
      <c r="U19" s="25"/>
      <c r="V19" s="27">
        <f>SUM(V1:V18)</f>
        <v>3998.9514239999999</v>
      </c>
      <c r="W19" s="31"/>
      <c r="X19" s="31"/>
      <c r="Y19" s="31"/>
      <c r="Z19" s="31"/>
      <c r="AA19" s="31"/>
      <c r="AB19" s="31"/>
    </row>
    <row r="20" spans="1:28">
      <c r="A20" s="26"/>
      <c r="B20" s="16"/>
      <c r="C20" s="16"/>
      <c r="D20" s="17" t="s">
        <v>1</v>
      </c>
      <c r="E20" s="33"/>
      <c r="F20" s="34">
        <f>F19/4000</f>
        <v>0.99999892625817599</v>
      </c>
      <c r="G20" s="34"/>
      <c r="H20" s="34">
        <f>H19/4000</f>
        <v>0.99999892625817599</v>
      </c>
      <c r="I20" s="34"/>
      <c r="J20" s="34">
        <f>J19/4000</f>
        <v>0.99999892625817599</v>
      </c>
      <c r="K20" s="35"/>
      <c r="L20" s="34">
        <f>L19/4000</f>
        <v>0.99999892625817599</v>
      </c>
      <c r="M20" s="34"/>
      <c r="N20" s="34">
        <f>N19/4000</f>
        <v>0.99999892625817599</v>
      </c>
      <c r="O20" s="34"/>
      <c r="P20" s="34">
        <f>P19/4000</f>
        <v>0.99998322278399998</v>
      </c>
      <c r="Q20" s="35"/>
      <c r="R20" s="34">
        <f>R19/4000</f>
        <v>0.99973785599999998</v>
      </c>
      <c r="S20" s="25"/>
      <c r="T20" s="34">
        <f>T19/4000</f>
        <v>0.99998322278399998</v>
      </c>
      <c r="U20" s="25"/>
      <c r="V20" s="34">
        <f>V19/4000</f>
        <v>0.99973785599999998</v>
      </c>
      <c r="W20" s="31"/>
      <c r="X20" s="31"/>
      <c r="Y20" s="31"/>
      <c r="Z20" s="31"/>
      <c r="AA20" s="31"/>
      <c r="AB20" s="31"/>
    </row>
    <row r="21" spans="1:28">
      <c r="C21" s="13" t="s">
        <v>0</v>
      </c>
      <c r="S21" s="4"/>
      <c r="T21" s="3"/>
      <c r="U21" s="4"/>
      <c r="V21" s="3"/>
    </row>
    <row r="22" spans="1:28">
      <c r="U22" s="4"/>
      <c r="V22" s="3"/>
    </row>
    <row r="27" spans="1:28">
      <c r="J27" t="s">
        <v>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Y27"/>
  <sheetViews>
    <sheetView zoomScale="80" zoomScaleNormal="80" workbookViewId="0">
      <selection activeCell="H30" sqref="H30"/>
    </sheetView>
  </sheetViews>
  <sheetFormatPr defaultRowHeight="16.5"/>
  <cols>
    <col min="1" max="3" width="6.625" customWidth="1"/>
    <col min="4" max="4" width="11.125" customWidth="1"/>
    <col min="5" max="24" width="6.625" customWidth="1"/>
  </cols>
  <sheetData>
    <row r="1" spans="1:25" ht="36" customHeight="1">
      <c r="A1" s="14"/>
      <c r="B1" s="14" t="s">
        <v>22</v>
      </c>
      <c r="C1" s="14" t="s">
        <v>21</v>
      </c>
      <c r="D1" s="14" t="s">
        <v>20</v>
      </c>
      <c r="E1" s="14" t="s">
        <v>158</v>
      </c>
      <c r="F1" s="14" t="s">
        <v>159</v>
      </c>
      <c r="G1" s="14" t="s">
        <v>160</v>
      </c>
      <c r="H1" s="14" t="s">
        <v>161</v>
      </c>
      <c r="I1" s="14" t="s">
        <v>162</v>
      </c>
      <c r="J1" s="14" t="s">
        <v>163</v>
      </c>
      <c r="K1" s="14" t="s">
        <v>164</v>
      </c>
      <c r="L1" s="14" t="s">
        <v>165</v>
      </c>
      <c r="M1" s="14" t="s">
        <v>166</v>
      </c>
      <c r="N1" s="14" t="s">
        <v>167</v>
      </c>
      <c r="O1" s="14" t="s">
        <v>168</v>
      </c>
      <c r="P1" s="14" t="s">
        <v>169</v>
      </c>
      <c r="Q1" s="14" t="s">
        <v>170</v>
      </c>
      <c r="R1" s="14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4" t="s">
        <v>121</v>
      </c>
      <c r="X1" s="14" t="s">
        <v>122</v>
      </c>
      <c r="Y1" s="31"/>
    </row>
    <row r="2" spans="1:25">
      <c r="A2" s="26">
        <v>2012</v>
      </c>
      <c r="B2" s="15">
        <v>1800</v>
      </c>
      <c r="C2" s="16">
        <v>2000</v>
      </c>
      <c r="D2" s="17">
        <f>B2/C2</f>
        <v>0.9</v>
      </c>
      <c r="E2" s="27">
        <f>B2</f>
        <v>1800</v>
      </c>
      <c r="F2" s="26"/>
      <c r="G2" s="26"/>
      <c r="H2" s="26"/>
      <c r="I2" s="26"/>
      <c r="J2" s="26"/>
      <c r="K2" s="26"/>
      <c r="L2" s="26"/>
      <c r="M2" s="26"/>
      <c r="N2" s="26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>
      <c r="A3" s="26">
        <f t="shared" ref="A3:A25" si="0">A2+1</f>
        <v>2013</v>
      </c>
      <c r="B3" s="15">
        <f>B2</f>
        <v>1800</v>
      </c>
      <c r="C3" s="16">
        <f>2000+C2-B3</f>
        <v>2200</v>
      </c>
      <c r="D3" s="17">
        <f>B3/C3</f>
        <v>0.81818181818181823</v>
      </c>
      <c r="E3" s="27">
        <f>(2000-E2)*D3</f>
        <v>163.63636363636365</v>
      </c>
      <c r="F3" s="26">
        <f>INT(2000*D3)</f>
        <v>1636</v>
      </c>
      <c r="G3" s="26"/>
      <c r="H3" s="26"/>
      <c r="I3" s="26"/>
      <c r="J3" s="26"/>
      <c r="K3" s="26"/>
      <c r="L3" s="26"/>
      <c r="M3" s="26"/>
      <c r="N3" s="26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>
      <c r="A4" s="26">
        <f t="shared" si="0"/>
        <v>2014</v>
      </c>
      <c r="B4" s="15">
        <f t="shared" ref="B4:B25" si="1">B3</f>
        <v>1800</v>
      </c>
      <c r="C4" s="16">
        <f>2000+C3-B4</f>
        <v>2400</v>
      </c>
      <c r="D4" s="17">
        <f t="shared" ref="D4:D25" si="2">B4/C4</f>
        <v>0.75</v>
      </c>
      <c r="E4" s="26">
        <f>INT((2000-E2-E3)*D4)</f>
        <v>27</v>
      </c>
      <c r="F4" s="27">
        <f>(2000-F3)*D4</f>
        <v>273</v>
      </c>
      <c r="G4" s="27">
        <f>(2000-G3)*D4</f>
        <v>1500</v>
      </c>
      <c r="H4" s="26"/>
      <c r="I4" s="26"/>
      <c r="J4" s="26"/>
      <c r="K4" s="26"/>
      <c r="L4" s="26"/>
      <c r="M4" s="26"/>
      <c r="N4" s="26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>
      <c r="A5" s="26">
        <f t="shared" si="0"/>
        <v>2015</v>
      </c>
      <c r="B5" s="15">
        <f t="shared" si="1"/>
        <v>1800</v>
      </c>
      <c r="C5" s="16">
        <f>2000+C4-B5</f>
        <v>2600</v>
      </c>
      <c r="D5" s="17">
        <f t="shared" si="2"/>
        <v>0.69230769230769229</v>
      </c>
      <c r="E5" s="26">
        <f>INT((2000-SUM(E2:E4))*D5)</f>
        <v>6</v>
      </c>
      <c r="F5" s="26">
        <f>INT((2000-SUM(F2:F4))*D5)</f>
        <v>63</v>
      </c>
      <c r="G5" s="26">
        <f>INT((2000-SUM(G2:G4))*D5)</f>
        <v>346</v>
      </c>
      <c r="H5" s="26">
        <f>INT((2000-SUM(H2:H4))*D5)</f>
        <v>1384</v>
      </c>
      <c r="I5" s="26"/>
      <c r="J5" s="26"/>
      <c r="K5" s="26"/>
      <c r="L5" s="26"/>
      <c r="M5" s="26"/>
      <c r="N5" s="26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>
      <c r="A6" s="26">
        <f t="shared" si="0"/>
        <v>2016</v>
      </c>
      <c r="B6" s="15">
        <f t="shared" si="1"/>
        <v>1800</v>
      </c>
      <c r="C6" s="16">
        <f>2000+C5-B6</f>
        <v>2800</v>
      </c>
      <c r="D6" s="17">
        <f t="shared" si="2"/>
        <v>0.6428571428571429</v>
      </c>
      <c r="E6" s="15">
        <f>$B$2-SUM(F6:I6)</f>
        <v>2</v>
      </c>
      <c r="F6" s="26">
        <f>INT((2000-SUM(F2:F5))*D6)</f>
        <v>18</v>
      </c>
      <c r="G6" s="26">
        <f>INT((2000-SUM(G2:G5))*D6)</f>
        <v>99</v>
      </c>
      <c r="H6" s="26">
        <f>INT((2000-SUM(H2:H5))*D6)</f>
        <v>396</v>
      </c>
      <c r="I6" s="26">
        <f>INT((2000-SUM(I3:I5))*D6)</f>
        <v>1285</v>
      </c>
      <c r="J6" s="26"/>
      <c r="K6" s="26"/>
      <c r="L6" s="26"/>
      <c r="M6" s="26"/>
      <c r="N6" s="26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>
      <c r="A7" s="26">
        <f t="shared" si="0"/>
        <v>2017</v>
      </c>
      <c r="B7" s="15">
        <f t="shared" si="1"/>
        <v>1800</v>
      </c>
      <c r="C7" s="16">
        <f>2000+C6-B6-(2000-SUM(E2:E6))</f>
        <v>2998.636363636364</v>
      </c>
      <c r="D7" s="17">
        <f t="shared" si="2"/>
        <v>0.60027285129604357</v>
      </c>
      <c r="E7" s="26"/>
      <c r="F7" s="15">
        <f>$B$2-SUM(G7:J7)</f>
        <v>6</v>
      </c>
      <c r="G7" s="26">
        <f>INT((2000-SUM(G3:G6))*D7)</f>
        <v>33</v>
      </c>
      <c r="H7" s="26">
        <f>INT((2000-SUM(H3:H6))*D7)</f>
        <v>132</v>
      </c>
      <c r="I7" s="26">
        <f>INT((2000-SUM(I4:I6))*D7)</f>
        <v>429</v>
      </c>
      <c r="J7" s="26">
        <f>INT((2000-SUM(J4:J6))*D7)</f>
        <v>1200</v>
      </c>
      <c r="K7" s="26"/>
      <c r="L7" s="26"/>
      <c r="M7" s="26"/>
      <c r="N7" s="26"/>
      <c r="O7" s="26" t="s">
        <v>23</v>
      </c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>
      <c r="A8" s="26">
        <f t="shared" si="0"/>
        <v>2018</v>
      </c>
      <c r="B8" s="15">
        <f t="shared" si="1"/>
        <v>1800</v>
      </c>
      <c r="C8" s="16">
        <f>2000+C7-B7-(2000-SUM(F3:F7))-1</f>
        <v>3193.636363636364</v>
      </c>
      <c r="D8" s="17">
        <f t="shared" si="2"/>
        <v>0.56362083689154563</v>
      </c>
      <c r="E8" s="26"/>
      <c r="F8" s="26"/>
      <c r="G8" s="15">
        <f>$B$2-SUM(H8:K8)</f>
        <v>13</v>
      </c>
      <c r="H8" s="26">
        <f>INT((2000-SUM(H4:H7))*D8)</f>
        <v>49</v>
      </c>
      <c r="I8" s="26">
        <f>INT((2000-SUM(I5:I7))*D8)</f>
        <v>161</v>
      </c>
      <c r="J8" s="26">
        <f>INT((2000-SUM(J5:J7))*D8)</f>
        <v>450</v>
      </c>
      <c r="K8" s="26">
        <f>INT((2000-SUM(K5:K7))*D8)</f>
        <v>1127</v>
      </c>
      <c r="L8" s="26"/>
      <c r="M8" s="26"/>
      <c r="N8" s="26"/>
      <c r="O8" s="26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>
      <c r="A9" s="26">
        <f t="shared" si="0"/>
        <v>2019</v>
      </c>
      <c r="B9" s="15">
        <f t="shared" si="1"/>
        <v>1800</v>
      </c>
      <c r="C9" s="16">
        <f>2000+C8-B8-(2000-SUM(G4:G8))</f>
        <v>3384.636363636364</v>
      </c>
      <c r="D9" s="17">
        <f t="shared" si="2"/>
        <v>0.53181488544492483</v>
      </c>
      <c r="E9" s="26"/>
      <c r="F9" s="26"/>
      <c r="G9" s="26"/>
      <c r="H9" s="15">
        <f>$B$2-SUM(I9:L9)</f>
        <v>21</v>
      </c>
      <c r="I9" s="26">
        <f>INT((2000-SUM(I6:I8))*D9)</f>
        <v>66</v>
      </c>
      <c r="J9" s="26">
        <f>INT((2000-SUM(J6:J8))*D9)</f>
        <v>186</v>
      </c>
      <c r="K9" s="26">
        <f>INT((2000-SUM(K6:K8))*D9)</f>
        <v>464</v>
      </c>
      <c r="L9" s="26">
        <f>INT((2000-SUM(L2:L8))*D9)</f>
        <v>1063</v>
      </c>
      <c r="M9" s="26"/>
      <c r="N9" s="26"/>
      <c r="O9" s="26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>
      <c r="A10" s="26">
        <f t="shared" si="0"/>
        <v>2020</v>
      </c>
      <c r="B10" s="15">
        <f t="shared" si="1"/>
        <v>1800</v>
      </c>
      <c r="C10" s="16">
        <f>2000+C9-B9-(2000-SUM(H5:H9))</f>
        <v>3566.636363636364</v>
      </c>
      <c r="D10" s="17">
        <f t="shared" si="2"/>
        <v>0.50467718502281234</v>
      </c>
      <c r="E10" s="26"/>
      <c r="F10" s="26"/>
      <c r="G10" s="26"/>
      <c r="H10" s="26"/>
      <c r="I10" s="26">
        <f>INT((2000-SUM(I6:I9))*D10+1)</f>
        <v>30</v>
      </c>
      <c r="J10" s="26">
        <f>INT((2000-SUM(J7:J9))*D10)</f>
        <v>82</v>
      </c>
      <c r="K10" s="26">
        <f>INT((2000-SUM(K7:K9))*D10)</f>
        <v>206</v>
      </c>
      <c r="L10" s="26">
        <f>INT((2000-SUM(L3:L9))*D10)</f>
        <v>472</v>
      </c>
      <c r="M10" s="26">
        <f>INT((2000-SUM(M3:M9))*D10)</f>
        <v>1009</v>
      </c>
      <c r="N10" s="26"/>
      <c r="O10" s="26"/>
      <c r="P10" s="26"/>
      <c r="Q10" s="26"/>
      <c r="R10" s="26"/>
      <c r="S10" s="26"/>
      <c r="T10" s="26"/>
      <c r="U10" s="26"/>
      <c r="V10" s="26"/>
      <c r="W10" s="31"/>
      <c r="X10" s="31"/>
      <c r="Y10" s="31"/>
    </row>
    <row r="11" spans="1:25">
      <c r="A11" s="26">
        <f t="shared" si="0"/>
        <v>2021</v>
      </c>
      <c r="B11" s="15">
        <f t="shared" si="1"/>
        <v>1800</v>
      </c>
      <c r="C11" s="16">
        <f>2000+C10-B10-(2000-SUM(I6:I10))</f>
        <v>3737.636363636364</v>
      </c>
      <c r="D11" s="17">
        <f t="shared" si="2"/>
        <v>0.48158778031813976</v>
      </c>
      <c r="E11" s="27" t="s">
        <v>23</v>
      </c>
      <c r="F11" s="27" t="s">
        <v>23</v>
      </c>
      <c r="G11" s="27" t="s">
        <v>23</v>
      </c>
      <c r="H11" s="27" t="s">
        <v>23</v>
      </c>
      <c r="I11" s="27" t="s">
        <v>23</v>
      </c>
      <c r="J11" s="26">
        <f>INT((2000-SUM(J7:J10))*D11+1)</f>
        <v>40</v>
      </c>
      <c r="K11" s="26">
        <f>INT((2000-SUM(K8:K10))*D11)</f>
        <v>97</v>
      </c>
      <c r="L11" s="26">
        <f>INT((2000-SUM(L4:L10))*D11)</f>
        <v>223</v>
      </c>
      <c r="M11" s="26">
        <f>INT((2000-SUM(M4:M10))*D11)</f>
        <v>477</v>
      </c>
      <c r="N11" s="26">
        <f>INT((2000-SUM(N4:N10))*D11)</f>
        <v>963</v>
      </c>
      <c r="O11" s="26"/>
      <c r="P11" s="26"/>
      <c r="Q11" s="26"/>
      <c r="R11" s="26"/>
      <c r="S11" s="26"/>
      <c r="T11" s="26"/>
      <c r="U11" s="26"/>
      <c r="V11" s="31"/>
      <c r="W11" s="31"/>
      <c r="X11" s="31"/>
      <c r="Y11" s="31"/>
    </row>
    <row r="12" spans="1:25">
      <c r="A12" s="26">
        <f t="shared" si="0"/>
        <v>2022</v>
      </c>
      <c r="B12" s="15">
        <f t="shared" si="1"/>
        <v>1800</v>
      </c>
      <c r="C12" s="16">
        <f>2000+C11-B11-(2000-SUM(J7:J11))</f>
        <v>3895.636363636364</v>
      </c>
      <c r="D12" s="17">
        <f t="shared" si="2"/>
        <v>0.46205544665359838</v>
      </c>
      <c r="E12" s="26"/>
      <c r="F12" s="26"/>
      <c r="G12" s="26"/>
      <c r="H12" s="26"/>
      <c r="I12" s="26"/>
      <c r="J12" s="26"/>
      <c r="K12" s="26">
        <f>INT((2000-SUM(K8:K11))*D12)</f>
        <v>48</v>
      </c>
      <c r="L12" s="26">
        <f>INT((2000-SUM(L5:L11))*D12)</f>
        <v>111</v>
      </c>
      <c r="M12" s="26">
        <f>INT((2000-SUM(M5:M11))*D12)</f>
        <v>237</v>
      </c>
      <c r="N12" s="26">
        <f>INT((2000-SUM(N5:N11))*D12)</f>
        <v>479</v>
      </c>
      <c r="O12" s="26">
        <f>INT((2000-SUM(O5:O11))*D12)</f>
        <v>924</v>
      </c>
      <c r="P12" s="26"/>
      <c r="Q12" s="26"/>
      <c r="R12" s="26"/>
      <c r="S12" s="26"/>
      <c r="T12" s="26"/>
      <c r="U12" s="26"/>
      <c r="V12" s="31"/>
      <c r="W12" s="31"/>
      <c r="X12" s="31"/>
      <c r="Y12" s="31"/>
    </row>
    <row r="13" spans="1:25">
      <c r="A13" s="26">
        <f t="shared" si="0"/>
        <v>2023</v>
      </c>
      <c r="B13" s="15">
        <f t="shared" si="1"/>
        <v>1800</v>
      </c>
      <c r="C13" s="16">
        <f>2000+C12-B12-(2000-SUM(K8:K12))</f>
        <v>4037.636363636364</v>
      </c>
      <c r="D13" s="17">
        <f t="shared" si="2"/>
        <v>0.44580537668302783</v>
      </c>
      <c r="E13" s="26"/>
      <c r="F13" s="26"/>
      <c r="G13" s="26"/>
      <c r="H13" s="26"/>
      <c r="I13" s="26"/>
      <c r="J13" s="26"/>
      <c r="K13" s="26"/>
      <c r="L13" s="26">
        <f>INT((2000-SUM(L6:L12))*D13)</f>
        <v>58</v>
      </c>
      <c r="M13" s="26">
        <f>INT((2000-SUM(M6:M12))*D13)</f>
        <v>123</v>
      </c>
      <c r="N13" s="26">
        <f>INT((2000-SUM(N6:N12))*D13)</f>
        <v>248</v>
      </c>
      <c r="O13" s="26">
        <f>INT((2000-SUM(O6:O12))*D13)</f>
        <v>479</v>
      </c>
      <c r="P13" s="26">
        <f>INT((2000-SUM(P6:P12))*D13)</f>
        <v>891</v>
      </c>
      <c r="Q13" s="26"/>
      <c r="R13" s="26"/>
      <c r="S13" s="26"/>
      <c r="T13" s="26"/>
      <c r="U13" s="26"/>
      <c r="V13" s="31"/>
      <c r="W13" s="31"/>
      <c r="X13" s="31"/>
      <c r="Y13" s="31"/>
    </row>
    <row r="14" spans="1:25">
      <c r="A14" s="26">
        <f t="shared" si="0"/>
        <v>2024</v>
      </c>
      <c r="B14" s="15">
        <f t="shared" si="1"/>
        <v>1800</v>
      </c>
      <c r="C14" s="16">
        <f>2000+C13-B13-(2000-SUM(L9:L13))</f>
        <v>4164.636363636364</v>
      </c>
      <c r="D14" s="17">
        <f t="shared" si="2"/>
        <v>0.4322106044399816</v>
      </c>
      <c r="E14" s="26"/>
      <c r="F14" s="26"/>
      <c r="G14" s="26"/>
      <c r="H14" s="26"/>
      <c r="I14" s="26"/>
      <c r="J14" s="26"/>
      <c r="K14" s="26"/>
      <c r="L14" s="26"/>
      <c r="M14" s="26">
        <f>INT((2000-SUM(M7:M13))*D14)</f>
        <v>66</v>
      </c>
      <c r="N14" s="26">
        <f>INT((2000-SUM(N7:N13))*D14)</f>
        <v>133</v>
      </c>
      <c r="O14" s="26">
        <f>INT((2000-SUM(O7:O13))*D14)</f>
        <v>258</v>
      </c>
      <c r="P14" s="26">
        <f>INT((2000-SUM(P7:P13))*D14)</f>
        <v>479</v>
      </c>
      <c r="Q14" s="26">
        <f>INT((2000-SUM(Q7:Q13))*$D14)</f>
        <v>864</v>
      </c>
      <c r="R14" s="26"/>
      <c r="S14" s="26"/>
      <c r="T14" s="26"/>
      <c r="U14" s="26"/>
      <c r="V14" s="31"/>
      <c r="W14" s="31"/>
      <c r="X14" s="31"/>
      <c r="Y14" s="31"/>
    </row>
    <row r="15" spans="1:25">
      <c r="A15" s="26">
        <f t="shared" si="0"/>
        <v>2025</v>
      </c>
      <c r="B15" s="15">
        <f t="shared" si="1"/>
        <v>1800</v>
      </c>
      <c r="C15" s="16">
        <f>2000+C14-B14-(2000-SUM(M10:M14))</f>
        <v>4276.636363636364</v>
      </c>
      <c r="D15" s="17">
        <f t="shared" si="2"/>
        <v>0.42089152477520564</v>
      </c>
      <c r="E15" s="26"/>
      <c r="F15" s="26"/>
      <c r="G15" s="26"/>
      <c r="H15" s="26"/>
      <c r="I15" s="26"/>
      <c r="J15" s="26"/>
      <c r="K15" s="26"/>
      <c r="L15" s="26"/>
      <c r="M15" s="26"/>
      <c r="N15" s="26">
        <f>INT((2000-SUM(N8:N14))*D15)</f>
        <v>74</v>
      </c>
      <c r="O15" s="26">
        <f>INT((2000-SUM(O8:O14))*D15)</f>
        <v>142</v>
      </c>
      <c r="P15" s="26">
        <f>INT((2000-SUM(P8:P14))*D15)</f>
        <v>265</v>
      </c>
      <c r="Q15" s="26">
        <f>INT((2000-SUM(Q8:Q14))*$D15)</f>
        <v>478</v>
      </c>
      <c r="R15" s="26">
        <f>INT((2000-SUM(R8:R14))*$D15)</f>
        <v>841</v>
      </c>
      <c r="S15" s="26"/>
      <c r="T15" s="26"/>
      <c r="U15" s="26"/>
      <c r="V15" s="31"/>
      <c r="W15" s="31"/>
      <c r="X15" s="31"/>
      <c r="Y15" s="31"/>
    </row>
    <row r="16" spans="1:25">
      <c r="A16" s="26">
        <f t="shared" si="0"/>
        <v>2026</v>
      </c>
      <c r="B16" s="15">
        <f t="shared" si="1"/>
        <v>1800</v>
      </c>
      <c r="C16" s="16">
        <f>2000+C15-B15-(2000-SUM(N11:N15))</f>
        <v>4373.636363636364</v>
      </c>
      <c r="D16" s="17">
        <f t="shared" si="2"/>
        <v>0.41155684888796507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f>INT((2000-SUM(O9:O15))*D16)</f>
        <v>81</v>
      </c>
      <c r="P16" s="26">
        <f>INT((2000-SUM(P9:P15))*D16)</f>
        <v>150</v>
      </c>
      <c r="Q16" s="26">
        <f>INT((2000-SUM(Q9:Q15))*$D16)</f>
        <v>270</v>
      </c>
      <c r="R16" s="26">
        <f>INT((2000-SUM(R9:R15))*$D16)</f>
        <v>476</v>
      </c>
      <c r="S16" s="26">
        <f>INT((2000-SUM(S9:S15))*$D16)</f>
        <v>823</v>
      </c>
      <c r="T16" s="26"/>
      <c r="U16" s="26"/>
      <c r="V16" s="26"/>
      <c r="W16" s="31"/>
      <c r="X16" s="31"/>
      <c r="Y16" s="31"/>
    </row>
    <row r="17" spans="1:25">
      <c r="A17" s="26">
        <f t="shared" si="0"/>
        <v>2027</v>
      </c>
      <c r="B17" s="15">
        <f t="shared" si="1"/>
        <v>1800</v>
      </c>
      <c r="C17" s="16">
        <f>2000+C16-B16-(2000-SUM(O12:O16))</f>
        <v>4457.636363636364</v>
      </c>
      <c r="D17" s="17">
        <f t="shared" si="2"/>
        <v>0.40380144389607209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f>INT((2000-SUM(P10:P16))*D17)</f>
        <v>86</v>
      </c>
      <c r="Q17" s="26">
        <f>INT((2000-SUM(Q10:Q16))*$D17)</f>
        <v>156</v>
      </c>
      <c r="R17" s="26">
        <f>INT((2000-SUM(R10:R16))*$D17)</f>
        <v>275</v>
      </c>
      <c r="S17" s="26">
        <f>INT((2000-SUM(S10:S16))*$D17)</f>
        <v>475</v>
      </c>
      <c r="T17" s="26">
        <f>INT((2000-SUM(T10:T16))*$D17)</f>
        <v>807</v>
      </c>
      <c r="U17" s="26"/>
      <c r="V17" s="26"/>
      <c r="W17" s="31"/>
      <c r="X17" s="31"/>
      <c r="Y17" s="31"/>
    </row>
    <row r="18" spans="1:25">
      <c r="A18" s="26">
        <f t="shared" si="0"/>
        <v>2028</v>
      </c>
      <c r="B18" s="15">
        <f t="shared" si="1"/>
        <v>1800</v>
      </c>
      <c r="C18" s="16">
        <f>2000+C17-B17-(2000-SUM(P13:P17))</f>
        <v>4528.636363636364</v>
      </c>
      <c r="D18" s="17">
        <f t="shared" si="2"/>
        <v>0.39747064137308036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f>INT((2000-SUM(Q11:Q17))*$D18)</f>
        <v>92</v>
      </c>
      <c r="R18" s="26">
        <f>INT((2000-SUM(R11:R17))*$D18)</f>
        <v>162</v>
      </c>
      <c r="S18" s="26">
        <f>INT((2000-SUM(S11:S17))*$D18)</f>
        <v>279</v>
      </c>
      <c r="T18" s="26">
        <f>INT((2000-SUM(T11:T17))*$D18)</f>
        <v>474</v>
      </c>
      <c r="U18" s="26">
        <f>INT((2000-SUM(U11:U17))*$D18)</f>
        <v>794</v>
      </c>
      <c r="V18" s="26"/>
      <c r="W18" s="31"/>
      <c r="X18" s="31"/>
      <c r="Y18" s="31"/>
    </row>
    <row r="19" spans="1:25">
      <c r="A19" s="26">
        <f t="shared" si="0"/>
        <v>2029</v>
      </c>
      <c r="B19" s="15">
        <f t="shared" si="1"/>
        <v>1800</v>
      </c>
      <c r="C19" s="16">
        <f>2000+C18-B18-(2000-SUM(Q14:Q18))</f>
        <v>4588.636363636364</v>
      </c>
      <c r="D19" s="17">
        <f t="shared" si="2"/>
        <v>0.39227340267459138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f>INT((2000-SUM(R12:R18))*$D19)</f>
        <v>96</v>
      </c>
      <c r="S19" s="26">
        <f>INT((2000-SUM(S12:S18))*$D19)</f>
        <v>165</v>
      </c>
      <c r="T19" s="26">
        <f>INT((2000-SUM(T12:T18))*$D19)</f>
        <v>282</v>
      </c>
      <c r="U19" s="26">
        <f>INT((2000-SUM(U12:U18))*$D19)</f>
        <v>473</v>
      </c>
      <c r="V19" s="26">
        <f>INT((2000-SUM(V12:V18))*$D19)</f>
        <v>784</v>
      </c>
      <c r="W19" s="31"/>
      <c r="X19" s="31"/>
      <c r="Y19" s="31"/>
    </row>
    <row r="20" spans="1:25">
      <c r="A20" s="26">
        <f t="shared" si="0"/>
        <v>2030</v>
      </c>
      <c r="B20" s="15">
        <f t="shared" si="1"/>
        <v>1800</v>
      </c>
      <c r="C20" s="16">
        <f>2000+C19-B19-(2000-SUM(R15:R19))</f>
        <v>4638.636363636364</v>
      </c>
      <c r="D20" s="17">
        <f t="shared" si="2"/>
        <v>0.38804507594316506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>
        <f>INT((2000-SUM(S13:S19))*$D20)</f>
        <v>100</v>
      </c>
      <c r="T20" s="26">
        <f>INT((2000-SUM(T13:T19))*$D20)</f>
        <v>169</v>
      </c>
      <c r="U20" s="26">
        <f>INT((2000-SUM(U13:U19))*$D20)</f>
        <v>284</v>
      </c>
      <c r="V20" s="26">
        <f>INT((2000-SUM(V13:V19))*$D20)</f>
        <v>471</v>
      </c>
      <c r="W20" s="26">
        <f>INT((2000-SUM(W13:W19))*$D20)</f>
        <v>776</v>
      </c>
      <c r="X20" s="31"/>
      <c r="Y20" s="31"/>
    </row>
    <row r="21" spans="1:25">
      <c r="A21" s="26">
        <f t="shared" si="0"/>
        <v>2031</v>
      </c>
      <c r="B21" s="15">
        <f t="shared" si="1"/>
        <v>1800</v>
      </c>
      <c r="C21" s="16">
        <f>2000+C20-B20-(2000-SUM(S16:S20))</f>
        <v>4680.636363636364</v>
      </c>
      <c r="D21" s="17">
        <f t="shared" si="2"/>
        <v>0.38456309359644181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>
        <f>INT((2000-SUM(T14:T20))*$D21)</f>
        <v>103</v>
      </c>
      <c r="U21" s="26">
        <f>INT((2000-SUM(U14:U20))*$D21)</f>
        <v>172</v>
      </c>
      <c r="V21" s="26">
        <f>INT((2000-SUM(V14:V20))*$D21)</f>
        <v>286</v>
      </c>
      <c r="W21" s="26">
        <f>INT((2000-SUM(W14:W20))*$D21)</f>
        <v>470</v>
      </c>
      <c r="X21" s="26">
        <f>INT((2000-SUM(X14:X20))*$D21)</f>
        <v>769</v>
      </c>
      <c r="Y21" s="26" t="s">
        <v>142</v>
      </c>
    </row>
    <row r="22" spans="1:25">
      <c r="A22" s="26">
        <f t="shared" si="0"/>
        <v>2032</v>
      </c>
      <c r="B22" s="15">
        <f t="shared" si="1"/>
        <v>1800</v>
      </c>
      <c r="C22" s="16">
        <f>2000+C21-B21-(2000-SUM(T17:T21))</f>
        <v>4715.636363636364</v>
      </c>
      <c r="D22" s="17">
        <f t="shared" si="2"/>
        <v>0.38170882171499071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>
        <f>INT((2000-SUM(U15:U21))*$D22)</f>
        <v>105</v>
      </c>
      <c r="V22" s="26">
        <f>INT((2000-SUM(V15:V21))*$D22)</f>
        <v>175</v>
      </c>
      <c r="W22" s="26">
        <f>INT((2000-SUM(W15:W21))*$D22)</f>
        <v>287</v>
      </c>
      <c r="X22" s="26">
        <f>INT((2000-SUM(X15:X21))*$D22)</f>
        <v>469</v>
      </c>
      <c r="Y22" s="26" t="s">
        <v>143</v>
      </c>
    </row>
    <row r="23" spans="1:25">
      <c r="A23" s="26">
        <f t="shared" si="0"/>
        <v>2033</v>
      </c>
      <c r="B23" s="15">
        <f t="shared" si="1"/>
        <v>1800</v>
      </c>
      <c r="C23" s="16">
        <f>2000+C22-B22-(2000-SUM(U18:U22))</f>
        <v>4743.636363636364</v>
      </c>
      <c r="D23" s="17">
        <f t="shared" si="2"/>
        <v>0.3794557301648141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>
        <f>INT((2000-SUM(V16:V22))*$D23)</f>
        <v>107</v>
      </c>
      <c r="W23" s="26">
        <f>INT((2000-SUM(W16:W22))*$D23)</f>
        <v>177</v>
      </c>
      <c r="X23" s="26">
        <f>INT((2000-SUM(X16:X22))*$D23)</f>
        <v>289</v>
      </c>
      <c r="Y23" s="26" t="s">
        <v>26</v>
      </c>
    </row>
    <row r="24" spans="1:25">
      <c r="A24" s="26">
        <f t="shared" si="0"/>
        <v>2034</v>
      </c>
      <c r="B24" s="15">
        <f t="shared" si="1"/>
        <v>1800</v>
      </c>
      <c r="C24" s="16">
        <f>2000+C23-B23-(2000-SUM(V19:V23))</f>
        <v>4766.636363636364</v>
      </c>
      <c r="D24" s="17">
        <f t="shared" si="2"/>
        <v>0.3776247782884824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>
        <f>INT((2000-SUM(W17:W23))*$D24)</f>
        <v>109</v>
      </c>
      <c r="X24" s="26">
        <f>INT((2000-SUM(X17:X23))*$D24)</f>
        <v>178</v>
      </c>
      <c r="Y24" s="26" t="s">
        <v>25</v>
      </c>
    </row>
    <row r="25" spans="1:25">
      <c r="A25" s="26">
        <f t="shared" si="0"/>
        <v>2035</v>
      </c>
      <c r="B25" s="15">
        <f t="shared" si="1"/>
        <v>1800</v>
      </c>
      <c r="C25" s="16">
        <f>2000+C24-B24-(2000-SUM(W20:W24))</f>
        <v>4785.636363636364</v>
      </c>
      <c r="D25" s="17">
        <f t="shared" si="2"/>
        <v>0.37612552714562514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31"/>
      <c r="X25" s="26">
        <f>INT((2000-SUM(X18:X24))*$D25)</f>
        <v>110</v>
      </c>
      <c r="Y25" s="26" t="s">
        <v>24</v>
      </c>
    </row>
    <row r="26" spans="1:25">
      <c r="A26" s="31"/>
      <c r="B26" s="31"/>
      <c r="C26" s="31"/>
      <c r="D26" s="14"/>
      <c r="E26" s="27">
        <f t="shared" ref="E26:M26" si="3">SUM(E1:E14)</f>
        <v>1998.6363636363637</v>
      </c>
      <c r="F26" s="27">
        <f t="shared" si="3"/>
        <v>1996</v>
      </c>
      <c r="G26" s="27">
        <f t="shared" si="3"/>
        <v>1991</v>
      </c>
      <c r="H26" s="27">
        <f t="shared" si="3"/>
        <v>1982</v>
      </c>
      <c r="I26" s="27">
        <f t="shared" si="3"/>
        <v>1971</v>
      </c>
      <c r="J26" s="27">
        <f t="shared" si="3"/>
        <v>1958</v>
      </c>
      <c r="K26" s="27">
        <f t="shared" si="3"/>
        <v>1942</v>
      </c>
      <c r="L26" s="27">
        <f t="shared" si="3"/>
        <v>1927</v>
      </c>
      <c r="M26" s="27">
        <f t="shared" si="3"/>
        <v>1912</v>
      </c>
      <c r="N26" s="27">
        <f>SUM(N2:N15)</f>
        <v>1897</v>
      </c>
      <c r="O26" s="27">
        <f>SUM(O2:O25)</f>
        <v>1884</v>
      </c>
      <c r="P26" s="27">
        <f t="shared" ref="P26:X26" si="4">SUM(P2:P25)</f>
        <v>1871</v>
      </c>
      <c r="Q26" s="27">
        <f t="shared" si="4"/>
        <v>1860</v>
      </c>
      <c r="R26" s="27">
        <f t="shared" si="4"/>
        <v>1850</v>
      </c>
      <c r="S26" s="27">
        <f t="shared" si="4"/>
        <v>1842</v>
      </c>
      <c r="T26" s="27">
        <f t="shared" si="4"/>
        <v>1835</v>
      </c>
      <c r="U26" s="27">
        <f t="shared" si="4"/>
        <v>1828</v>
      </c>
      <c r="V26" s="27">
        <f t="shared" si="4"/>
        <v>1823</v>
      </c>
      <c r="W26" s="27">
        <f t="shared" si="4"/>
        <v>1819</v>
      </c>
      <c r="X26" s="27">
        <f t="shared" si="4"/>
        <v>1815</v>
      </c>
      <c r="Y26" s="31"/>
    </row>
    <row r="27" spans="1:25" ht="22.5" customHeight="1">
      <c r="A27" s="31"/>
      <c r="B27" s="31"/>
      <c r="C27" s="31"/>
      <c r="D27" s="14" t="s">
        <v>144</v>
      </c>
      <c r="E27" s="34">
        <f>E26/2000</f>
        <v>0.99931818181818188</v>
      </c>
      <c r="F27" s="34">
        <f t="shared" ref="F27:X27" si="5">F26/2000</f>
        <v>0.998</v>
      </c>
      <c r="G27" s="34">
        <f t="shared" si="5"/>
        <v>0.99550000000000005</v>
      </c>
      <c r="H27" s="34">
        <f t="shared" si="5"/>
        <v>0.99099999999999999</v>
      </c>
      <c r="I27" s="34">
        <f t="shared" si="5"/>
        <v>0.98550000000000004</v>
      </c>
      <c r="J27" s="34">
        <f t="shared" si="5"/>
        <v>0.97899999999999998</v>
      </c>
      <c r="K27" s="34">
        <f t="shared" si="5"/>
        <v>0.97099999999999997</v>
      </c>
      <c r="L27" s="34">
        <f t="shared" si="5"/>
        <v>0.96350000000000002</v>
      </c>
      <c r="M27" s="34">
        <f t="shared" si="5"/>
        <v>0.95599999999999996</v>
      </c>
      <c r="N27" s="34">
        <f t="shared" si="5"/>
        <v>0.94850000000000001</v>
      </c>
      <c r="O27" s="34">
        <f t="shared" si="5"/>
        <v>0.94199999999999995</v>
      </c>
      <c r="P27" s="34">
        <f t="shared" si="5"/>
        <v>0.9355</v>
      </c>
      <c r="Q27" s="34">
        <f t="shared" si="5"/>
        <v>0.93</v>
      </c>
      <c r="R27" s="34">
        <f t="shared" si="5"/>
        <v>0.92500000000000004</v>
      </c>
      <c r="S27" s="34">
        <f t="shared" si="5"/>
        <v>0.92100000000000004</v>
      </c>
      <c r="T27" s="34">
        <f t="shared" si="5"/>
        <v>0.91749999999999998</v>
      </c>
      <c r="U27" s="34">
        <f t="shared" si="5"/>
        <v>0.91400000000000003</v>
      </c>
      <c r="V27" s="34">
        <f t="shared" si="5"/>
        <v>0.91149999999999998</v>
      </c>
      <c r="W27" s="34">
        <f t="shared" si="5"/>
        <v>0.90949999999999998</v>
      </c>
      <c r="X27" s="34">
        <f t="shared" si="5"/>
        <v>0.90749999999999997</v>
      </c>
      <c r="Y27" s="31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Y34"/>
  <sheetViews>
    <sheetView zoomScale="80" zoomScaleNormal="80" workbookViewId="0">
      <selection activeCell="L30" sqref="L30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24" width="7.125" bestFit="1" customWidth="1"/>
  </cols>
  <sheetData>
    <row r="1" spans="1:25" s="7" customFormat="1" ht="33" customHeight="1">
      <c r="A1" s="14"/>
      <c r="B1" s="14" t="s">
        <v>114</v>
      </c>
      <c r="C1" s="14" t="s">
        <v>113</v>
      </c>
      <c r="D1" s="14" t="s">
        <v>112</v>
      </c>
      <c r="E1" s="14" t="s">
        <v>111</v>
      </c>
      <c r="F1" s="14" t="s">
        <v>110</v>
      </c>
      <c r="G1" s="14" t="s">
        <v>109</v>
      </c>
      <c r="H1" s="14" t="s">
        <v>108</v>
      </c>
      <c r="I1" s="14" t="s">
        <v>107</v>
      </c>
      <c r="J1" s="14" t="s">
        <v>106</v>
      </c>
      <c r="K1" s="14" t="s">
        <v>105</v>
      </c>
      <c r="L1" s="14" t="s">
        <v>104</v>
      </c>
      <c r="M1" s="14" t="s">
        <v>103</v>
      </c>
      <c r="N1" s="14" t="s">
        <v>102</v>
      </c>
      <c r="O1" s="14" t="s">
        <v>101</v>
      </c>
      <c r="P1" s="14" t="s">
        <v>100</v>
      </c>
      <c r="Q1" s="14" t="s">
        <v>99</v>
      </c>
      <c r="R1" s="14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4" t="s">
        <v>121</v>
      </c>
      <c r="X1" s="14" t="s">
        <v>122</v>
      </c>
      <c r="Y1" s="14"/>
    </row>
    <row r="2" spans="1:25">
      <c r="A2" s="26">
        <v>2012</v>
      </c>
      <c r="B2" s="15">
        <f t="shared" ref="B2:B21" si="0">SUM(E2:X2)</f>
        <v>738.88843914333927</v>
      </c>
      <c r="C2" s="16">
        <v>2000</v>
      </c>
      <c r="D2" s="17">
        <f t="shared" ref="D2:D25" si="1">B2/C2</f>
        <v>0.36944421957166962</v>
      </c>
      <c r="E2" s="27">
        <v>738.88843914333927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31"/>
      <c r="X2" s="31"/>
      <c r="Y2" s="31"/>
    </row>
    <row r="3" spans="1:25">
      <c r="A3" s="26">
        <f t="shared" ref="A3:A25" si="2">A2+1</f>
        <v>2013</v>
      </c>
      <c r="B3" s="15">
        <f t="shared" si="0"/>
        <v>1204.7014598287724</v>
      </c>
      <c r="C3" s="16">
        <f>2000+C2-B3</f>
        <v>2795.2985401712276</v>
      </c>
      <c r="D3" s="17">
        <f t="shared" si="1"/>
        <v>0.43097416698646351</v>
      </c>
      <c r="E3" s="27">
        <v>465.81302068543312</v>
      </c>
      <c r="F3" s="27">
        <v>738.88843914333927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31"/>
      <c r="X3" s="31"/>
      <c r="Y3" s="31"/>
    </row>
    <row r="4" spans="1:25">
      <c r="A4" s="26">
        <f t="shared" si="2"/>
        <v>2014</v>
      </c>
      <c r="B4" s="15">
        <f t="shared" si="0"/>
        <v>1498.4089162047549</v>
      </c>
      <c r="C4" s="16">
        <f>2000+C3-B4</f>
        <v>3296.8896239664728</v>
      </c>
      <c r="D4" s="17">
        <f t="shared" si="1"/>
        <v>0.45449168371066845</v>
      </c>
      <c r="E4" s="26">
        <v>293.70745637598247</v>
      </c>
      <c r="F4" s="27">
        <v>465.81302068543312</v>
      </c>
      <c r="G4" s="27">
        <v>738.88843914333927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1"/>
      <c r="X4" s="31"/>
      <c r="Y4" s="31"/>
    </row>
    <row r="5" spans="1:25">
      <c r="A5" s="26">
        <f t="shared" si="2"/>
        <v>2015</v>
      </c>
      <c r="B5" s="15">
        <f t="shared" si="0"/>
        <v>1683.6235726442524</v>
      </c>
      <c r="C5" s="16">
        <f>2000+C4-B5</f>
        <v>3613.2660513222204</v>
      </c>
      <c r="D5" s="17">
        <f t="shared" si="1"/>
        <v>0.46595615953277386</v>
      </c>
      <c r="E5" s="26">
        <v>185.2146564394975</v>
      </c>
      <c r="F5" s="26">
        <v>293.70745637598247</v>
      </c>
      <c r="G5" s="27">
        <v>465.81302068543312</v>
      </c>
      <c r="H5" s="27">
        <v>738.88843914333927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31"/>
      <c r="X5" s="31"/>
      <c r="Y5" s="31"/>
    </row>
    <row r="6" spans="1:25">
      <c r="A6" s="26">
        <f t="shared" si="2"/>
        <v>2016</v>
      </c>
      <c r="B6" s="15">
        <f t="shared" si="0"/>
        <v>1800.434049872149</v>
      </c>
      <c r="C6" s="16">
        <f>2000+C5-B6</f>
        <v>3812.8320014500709</v>
      </c>
      <c r="D6" s="17">
        <f t="shared" si="1"/>
        <v>0.47220387606572223</v>
      </c>
      <c r="E6" s="26">
        <v>116.81047722789663</v>
      </c>
      <c r="F6" s="26">
        <v>185.2146564394975</v>
      </c>
      <c r="G6" s="26">
        <v>293.70745637598247</v>
      </c>
      <c r="H6" s="27">
        <v>465.81302068543312</v>
      </c>
      <c r="I6" s="27">
        <v>738.88843914333927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31"/>
      <c r="X6" s="31"/>
      <c r="Y6" s="31"/>
    </row>
    <row r="7" spans="1:25">
      <c r="A7" s="26">
        <f t="shared" si="2"/>
        <v>2017</v>
      </c>
      <c r="B7" s="15">
        <f t="shared" si="0"/>
        <v>1800.434049872149</v>
      </c>
      <c r="C7" s="16">
        <f>2000+C6-B6-(2000-SUM(E2:E6))</f>
        <v>3812.8320014500714</v>
      </c>
      <c r="D7" s="17">
        <f t="shared" si="1"/>
        <v>0.47220387606572217</v>
      </c>
      <c r="E7" s="26"/>
      <c r="F7" s="26">
        <v>116.81047722789663</v>
      </c>
      <c r="G7" s="26">
        <v>185.2146564394975</v>
      </c>
      <c r="H7" s="26">
        <v>293.70745637598247</v>
      </c>
      <c r="I7" s="27">
        <v>465.81302068543312</v>
      </c>
      <c r="J7" s="27">
        <v>738.88843914333927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31"/>
      <c r="X7" s="31"/>
      <c r="Y7" s="31"/>
    </row>
    <row r="8" spans="1:25">
      <c r="A8" s="26">
        <f t="shared" si="2"/>
        <v>2018</v>
      </c>
      <c r="B8" s="15">
        <f t="shared" si="0"/>
        <v>1800.434049872149</v>
      </c>
      <c r="C8" s="16">
        <f>2000+C7-B7-(2000-SUM(F3:F7))-1</f>
        <v>3811.8320014500714</v>
      </c>
      <c r="D8" s="17">
        <f t="shared" si="1"/>
        <v>0.47232775452518372</v>
      </c>
      <c r="E8" s="26"/>
      <c r="F8" s="26"/>
      <c r="G8" s="26">
        <v>116.81047722789663</v>
      </c>
      <c r="H8" s="26">
        <v>185.2146564394975</v>
      </c>
      <c r="I8" s="26">
        <v>293.70745637598247</v>
      </c>
      <c r="J8" s="27">
        <v>465.81302068543312</v>
      </c>
      <c r="K8" s="27">
        <v>738.88843914333927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31"/>
      <c r="X8" s="31"/>
      <c r="Y8" s="31"/>
    </row>
    <row r="9" spans="1:25">
      <c r="A9" s="26">
        <f t="shared" si="2"/>
        <v>2019</v>
      </c>
      <c r="B9" s="15">
        <f t="shared" si="0"/>
        <v>1800.434049872149</v>
      </c>
      <c r="C9" s="16">
        <f>2000+C8-B8-(2000-SUM(G4:G8))</f>
        <v>3811.8320014500714</v>
      </c>
      <c r="D9" s="17">
        <f t="shared" si="1"/>
        <v>0.47232775452518372</v>
      </c>
      <c r="E9" s="26"/>
      <c r="F9" s="26"/>
      <c r="G9" s="26"/>
      <c r="H9" s="26">
        <v>116.81047722789663</v>
      </c>
      <c r="I9" s="26">
        <v>185.2146564394975</v>
      </c>
      <c r="J9" s="26">
        <v>293.70745637598247</v>
      </c>
      <c r="K9" s="27">
        <v>465.81302068543312</v>
      </c>
      <c r="L9" s="27">
        <v>738.88843914333927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31"/>
      <c r="X9" s="31"/>
      <c r="Y9" s="31"/>
    </row>
    <row r="10" spans="1:25">
      <c r="A10" s="26">
        <f t="shared" si="2"/>
        <v>2020</v>
      </c>
      <c r="B10" s="15">
        <f t="shared" si="0"/>
        <v>1800.434049872149</v>
      </c>
      <c r="C10" s="16">
        <f>2000+C9-B9-(2000-SUM(H5:H9))</f>
        <v>3811.8320014500714</v>
      </c>
      <c r="D10" s="17">
        <f t="shared" si="1"/>
        <v>0.47232775452518372</v>
      </c>
      <c r="E10" s="26"/>
      <c r="F10" s="26"/>
      <c r="G10" s="26"/>
      <c r="H10" s="26"/>
      <c r="I10" s="26">
        <v>116.81047722789663</v>
      </c>
      <c r="J10" s="26">
        <v>185.2146564394975</v>
      </c>
      <c r="K10" s="26">
        <v>293.70745637598247</v>
      </c>
      <c r="L10" s="27">
        <v>465.81302068543312</v>
      </c>
      <c r="M10" s="27">
        <v>738.88843914333927</v>
      </c>
      <c r="N10" s="26"/>
      <c r="O10" s="26"/>
      <c r="P10" s="26"/>
      <c r="Q10" s="26"/>
      <c r="R10" s="26"/>
      <c r="S10" s="26"/>
      <c r="T10" s="26"/>
      <c r="U10" s="26"/>
      <c r="V10" s="26"/>
      <c r="W10" s="31"/>
      <c r="X10" s="31"/>
      <c r="Y10" s="31"/>
    </row>
    <row r="11" spans="1:25">
      <c r="A11" s="26">
        <f t="shared" si="2"/>
        <v>2021</v>
      </c>
      <c r="B11" s="15">
        <f t="shared" si="0"/>
        <v>1800.434049872149</v>
      </c>
      <c r="C11" s="16">
        <f>2000+C10-B10-(2000-SUM(I6:I10))</f>
        <v>3811.8320014500714</v>
      </c>
      <c r="D11" s="17">
        <f t="shared" si="1"/>
        <v>0.47232775452518372</v>
      </c>
      <c r="E11" s="27"/>
      <c r="F11" s="27"/>
      <c r="G11" s="27"/>
      <c r="H11" s="27"/>
      <c r="I11" s="26"/>
      <c r="J11" s="26">
        <v>116.81047722789663</v>
      </c>
      <c r="K11" s="26">
        <v>185.2146564394975</v>
      </c>
      <c r="L11" s="26">
        <v>293.70745637598247</v>
      </c>
      <c r="M11" s="27">
        <v>465.81302068543312</v>
      </c>
      <c r="N11" s="27">
        <v>738.88843914333927</v>
      </c>
      <c r="O11" s="26"/>
      <c r="P11" s="26"/>
      <c r="Q11" s="26"/>
      <c r="R11" s="26"/>
      <c r="S11" s="26"/>
      <c r="T11" s="26"/>
      <c r="U11" s="26"/>
      <c r="V11" s="31"/>
      <c r="W11" s="31"/>
      <c r="X11" s="31"/>
      <c r="Y11" s="31"/>
    </row>
    <row r="12" spans="1:25">
      <c r="A12" s="26">
        <f t="shared" si="2"/>
        <v>2022</v>
      </c>
      <c r="B12" s="15">
        <f t="shared" si="0"/>
        <v>1800.434049872149</v>
      </c>
      <c r="C12" s="16">
        <f>2000+C11-B11-(2000-SUM(J7:J11))</f>
        <v>3811.8320014500714</v>
      </c>
      <c r="D12" s="17">
        <f t="shared" si="1"/>
        <v>0.47232775452518372</v>
      </c>
      <c r="E12" s="26"/>
      <c r="F12" s="26"/>
      <c r="G12" s="26"/>
      <c r="H12" s="26"/>
      <c r="I12" s="26"/>
      <c r="J12" s="26"/>
      <c r="K12" s="26">
        <v>116.81047722789663</v>
      </c>
      <c r="L12" s="26">
        <v>185.2146564394975</v>
      </c>
      <c r="M12" s="26">
        <v>293.70745637598247</v>
      </c>
      <c r="N12" s="27">
        <v>465.81302068543312</v>
      </c>
      <c r="O12" s="27">
        <v>738.88843914333927</v>
      </c>
      <c r="P12" s="26"/>
      <c r="Q12" s="26"/>
      <c r="R12" s="26"/>
      <c r="S12" s="26"/>
      <c r="T12" s="26"/>
      <c r="U12" s="26"/>
      <c r="V12" s="31"/>
      <c r="W12" s="31"/>
      <c r="X12" s="31"/>
      <c r="Y12" s="31"/>
    </row>
    <row r="13" spans="1:25">
      <c r="A13" s="26">
        <f t="shared" si="2"/>
        <v>2023</v>
      </c>
      <c r="B13" s="15">
        <f t="shared" si="0"/>
        <v>1800.434049872149</v>
      </c>
      <c r="C13" s="16">
        <f>2000+C12-B12-(2000-SUM(K8:K12))</f>
        <v>3811.8320014500714</v>
      </c>
      <c r="D13" s="17">
        <f t="shared" si="1"/>
        <v>0.47232775452518372</v>
      </c>
      <c r="E13" s="26"/>
      <c r="F13" s="26"/>
      <c r="G13" s="26"/>
      <c r="H13" s="26"/>
      <c r="I13" s="26"/>
      <c r="J13" s="26"/>
      <c r="K13" s="26"/>
      <c r="L13" s="26">
        <v>116.81047722789663</v>
      </c>
      <c r="M13" s="26">
        <v>185.2146564394975</v>
      </c>
      <c r="N13" s="26">
        <v>293.70745637598247</v>
      </c>
      <c r="O13" s="27">
        <v>465.81302068543312</v>
      </c>
      <c r="P13" s="27">
        <v>738.88843914333927</v>
      </c>
      <c r="Q13" s="26"/>
      <c r="R13" s="26"/>
      <c r="S13" s="26"/>
      <c r="T13" s="26"/>
      <c r="U13" s="26"/>
      <c r="V13" s="31"/>
      <c r="W13" s="31"/>
      <c r="X13" s="31"/>
      <c r="Y13" s="31"/>
    </row>
    <row r="14" spans="1:25">
      <c r="A14" s="26">
        <f t="shared" si="2"/>
        <v>2024</v>
      </c>
      <c r="B14" s="15">
        <f t="shared" si="0"/>
        <v>1800.434049872149</v>
      </c>
      <c r="C14" s="16">
        <f>2000+C13-B13-(2000-SUM(L9:L13))</f>
        <v>3811.8320014500714</v>
      </c>
      <c r="D14" s="17">
        <f t="shared" si="1"/>
        <v>0.47232775452518372</v>
      </c>
      <c r="E14" s="26"/>
      <c r="F14" s="26"/>
      <c r="G14" s="26"/>
      <c r="H14" s="26"/>
      <c r="I14" s="26"/>
      <c r="J14" s="26"/>
      <c r="K14" s="26"/>
      <c r="L14" s="26"/>
      <c r="M14" s="26">
        <v>116.81047722789663</v>
      </c>
      <c r="N14" s="26">
        <v>185.2146564394975</v>
      </c>
      <c r="O14" s="26">
        <v>293.70745637598247</v>
      </c>
      <c r="P14" s="27">
        <v>465.81302068543312</v>
      </c>
      <c r="Q14" s="27">
        <v>738.88843914333927</v>
      </c>
      <c r="R14" s="26"/>
      <c r="S14" s="26"/>
      <c r="T14" s="26"/>
      <c r="U14" s="26"/>
      <c r="V14" s="31"/>
      <c r="W14" s="31"/>
      <c r="X14" s="31"/>
      <c r="Y14" s="31"/>
    </row>
    <row r="15" spans="1:25">
      <c r="A15" s="26">
        <f t="shared" si="2"/>
        <v>2025</v>
      </c>
      <c r="B15" s="15">
        <f t="shared" si="0"/>
        <v>1800.434049872149</v>
      </c>
      <c r="C15" s="16">
        <f>2000+C14-B14-(2000-SUM(M10:M14))</f>
        <v>3811.8320014500714</v>
      </c>
      <c r="D15" s="17">
        <f t="shared" si="1"/>
        <v>0.47232775452518372</v>
      </c>
      <c r="E15" s="26"/>
      <c r="F15" s="26"/>
      <c r="G15" s="26"/>
      <c r="H15" s="26"/>
      <c r="I15" s="26"/>
      <c r="J15" s="26"/>
      <c r="K15" s="26"/>
      <c r="L15" s="26"/>
      <c r="M15" s="26"/>
      <c r="N15" s="26">
        <v>116.81047722789663</v>
      </c>
      <c r="O15" s="26">
        <v>185.2146564394975</v>
      </c>
      <c r="P15" s="26">
        <v>293.70745637598247</v>
      </c>
      <c r="Q15" s="27">
        <v>465.81302068543312</v>
      </c>
      <c r="R15" s="27">
        <v>738.88843914333927</v>
      </c>
      <c r="S15" s="26"/>
      <c r="T15" s="26"/>
      <c r="U15" s="26"/>
      <c r="V15" s="31"/>
      <c r="W15" s="31"/>
      <c r="X15" s="31"/>
      <c r="Y15" s="31"/>
    </row>
    <row r="16" spans="1:25">
      <c r="A16" s="26">
        <f t="shared" si="2"/>
        <v>2026</v>
      </c>
      <c r="B16" s="15">
        <f t="shared" si="0"/>
        <v>1800.434049872149</v>
      </c>
      <c r="C16" s="16">
        <f>2000+C15-B15-(2000-SUM(N11:N15))</f>
        <v>3811.8320014500714</v>
      </c>
      <c r="D16" s="17">
        <f t="shared" si="1"/>
        <v>0.47232775452518372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v>116.81047722789663</v>
      </c>
      <c r="P16" s="26">
        <v>185.2146564394975</v>
      </c>
      <c r="Q16" s="26">
        <v>293.70745637598247</v>
      </c>
      <c r="R16" s="27">
        <v>465.81302068543312</v>
      </c>
      <c r="S16" s="27">
        <v>738.88843914333927</v>
      </c>
      <c r="T16" s="26"/>
      <c r="U16" s="26"/>
      <c r="V16" s="26"/>
      <c r="W16" s="31"/>
      <c r="X16" s="31"/>
      <c r="Y16" s="31"/>
    </row>
    <row r="17" spans="1:25">
      <c r="A17" s="26">
        <f t="shared" si="2"/>
        <v>2027</v>
      </c>
      <c r="B17" s="15">
        <f t="shared" si="0"/>
        <v>1800.434049872149</v>
      </c>
      <c r="C17" s="16">
        <f>2000+C16-B16-(2000-SUM(O12:O16))</f>
        <v>3811.8320014500714</v>
      </c>
      <c r="D17" s="17">
        <f t="shared" si="1"/>
        <v>0.47232775452518372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v>116.81047722789663</v>
      </c>
      <c r="Q17" s="26">
        <v>185.2146564394975</v>
      </c>
      <c r="R17" s="26">
        <v>293.70745637598247</v>
      </c>
      <c r="S17" s="27">
        <v>465.81302068543312</v>
      </c>
      <c r="T17" s="27">
        <v>738.88843914333927</v>
      </c>
      <c r="U17" s="26"/>
      <c r="V17" s="26"/>
      <c r="W17" s="31"/>
      <c r="X17" s="31"/>
      <c r="Y17" s="31"/>
    </row>
    <row r="18" spans="1:25">
      <c r="A18" s="26">
        <f t="shared" si="2"/>
        <v>2028</v>
      </c>
      <c r="B18" s="15">
        <f t="shared" si="0"/>
        <v>1800.434049872149</v>
      </c>
      <c r="C18" s="16">
        <f>2000+C17-B17-(2000-SUM(P13:P17))</f>
        <v>3811.8320014500714</v>
      </c>
      <c r="D18" s="17">
        <f t="shared" si="1"/>
        <v>0.47232775452518372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v>116.81047722789663</v>
      </c>
      <c r="R18" s="26">
        <v>185.2146564394975</v>
      </c>
      <c r="S18" s="26">
        <v>293.70745637598247</v>
      </c>
      <c r="T18" s="27">
        <v>465.81302068543312</v>
      </c>
      <c r="U18" s="27">
        <v>738.88843914333927</v>
      </c>
      <c r="V18" s="26"/>
      <c r="W18" s="26"/>
      <c r="X18" s="26"/>
      <c r="Y18" s="31"/>
    </row>
    <row r="19" spans="1:25">
      <c r="A19" s="26">
        <f t="shared" si="2"/>
        <v>2029</v>
      </c>
      <c r="B19" s="15">
        <f t="shared" si="0"/>
        <v>1800.434049872149</v>
      </c>
      <c r="C19" s="16">
        <f>2000+C18-B18-(2000-SUM(Q14:Q18))</f>
        <v>3811.8320014500714</v>
      </c>
      <c r="D19" s="17">
        <f t="shared" si="1"/>
        <v>0.47232775452518372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v>116.81047722789663</v>
      </c>
      <c r="S19" s="26">
        <v>185.2146564394975</v>
      </c>
      <c r="T19" s="26">
        <v>293.70745637598247</v>
      </c>
      <c r="U19" s="27">
        <v>465.81302068543312</v>
      </c>
      <c r="V19" s="27">
        <v>738.88843914333927</v>
      </c>
      <c r="W19" s="26"/>
      <c r="X19" s="26"/>
      <c r="Y19" s="31"/>
    </row>
    <row r="20" spans="1:25">
      <c r="A20" s="26">
        <f t="shared" si="2"/>
        <v>2030</v>
      </c>
      <c r="B20" s="15">
        <f t="shared" si="0"/>
        <v>1800.434049872149</v>
      </c>
      <c r="C20" s="16">
        <f>2000+C19-B19-(2000-SUM(R15:R19))</f>
        <v>3811.8320014500714</v>
      </c>
      <c r="D20" s="17">
        <f t="shared" si="1"/>
        <v>0.47232775452518372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>
        <v>116.81047722789663</v>
      </c>
      <c r="T20" s="26">
        <v>185.2146564394975</v>
      </c>
      <c r="U20" s="26">
        <v>293.70745637598247</v>
      </c>
      <c r="V20" s="27">
        <v>465.81302068543312</v>
      </c>
      <c r="W20" s="27">
        <v>738.88843914333927</v>
      </c>
      <c r="X20" s="26"/>
      <c r="Y20" s="31"/>
    </row>
    <row r="21" spans="1:25">
      <c r="A21" s="26">
        <f t="shared" si="2"/>
        <v>2031</v>
      </c>
      <c r="B21" s="15">
        <f t="shared" si="0"/>
        <v>1800.434049872149</v>
      </c>
      <c r="C21" s="16">
        <f>2000+C20-B20-(2000-SUM(S16:S20))</f>
        <v>3811.8320014500714</v>
      </c>
      <c r="D21" s="17">
        <f t="shared" si="1"/>
        <v>0.47232775452518372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>
        <v>116.81047722789663</v>
      </c>
      <c r="U21" s="26">
        <v>185.2146564394975</v>
      </c>
      <c r="V21" s="26">
        <v>293.70745637598247</v>
      </c>
      <c r="W21" s="27">
        <v>465.81302068543312</v>
      </c>
      <c r="X21" s="27">
        <v>738.88843914333927</v>
      </c>
      <c r="Y21" s="26" t="s">
        <v>98</v>
      </c>
    </row>
    <row r="22" spans="1:25">
      <c r="A22" s="26">
        <f t="shared" si="2"/>
        <v>2032</v>
      </c>
      <c r="B22" s="15">
        <f>SUM(E22:X22)</f>
        <v>1061.5456107288096</v>
      </c>
      <c r="C22" s="16">
        <f>2000+C21-B21-(2000-SUM(T17:T21))</f>
        <v>3811.8320014500714</v>
      </c>
      <c r="D22" s="17">
        <f t="shared" si="1"/>
        <v>0.27848698744461547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>
        <v>116.81047722789663</v>
      </c>
      <c r="V22" s="26">
        <v>185.2146564394975</v>
      </c>
      <c r="W22" s="26">
        <v>293.70745637598247</v>
      </c>
      <c r="X22" s="27">
        <v>465.81302068543312</v>
      </c>
      <c r="Y22" s="26" t="s">
        <v>97</v>
      </c>
    </row>
    <row r="23" spans="1:25">
      <c r="A23" s="26">
        <f t="shared" si="2"/>
        <v>2033</v>
      </c>
      <c r="B23" s="15">
        <f>SUM(E23:X23)</f>
        <v>595.7325900433766</v>
      </c>
      <c r="C23" s="16">
        <f>2000+C22-B22-(2000-SUM(U18:U22))</f>
        <v>4550.7204405934099</v>
      </c>
      <c r="D23" s="17">
        <f t="shared" si="1"/>
        <v>0.13090951154224134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>
        <v>116.81047722789663</v>
      </c>
      <c r="W23" s="26">
        <v>185.2146564394975</v>
      </c>
      <c r="X23" s="26">
        <v>293.70745637598247</v>
      </c>
      <c r="Y23" s="26" t="s">
        <v>95</v>
      </c>
    </row>
    <row r="24" spans="1:25">
      <c r="A24" s="26">
        <f t="shared" si="2"/>
        <v>2034</v>
      </c>
      <c r="B24" s="15">
        <f>SUM(E24:X24)</f>
        <v>302.02513366739413</v>
      </c>
      <c r="C24" s="16">
        <f>2000+C23-B23-(2000-SUM(V19:V23))</f>
        <v>5755.4219004221814</v>
      </c>
      <c r="D24" s="17">
        <f t="shared" si="1"/>
        <v>5.2476627933260543E-2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>
        <v>116.81047722789663</v>
      </c>
      <c r="X24" s="26">
        <v>185.2146564394975</v>
      </c>
      <c r="Y24" s="26" t="s">
        <v>94</v>
      </c>
    </row>
    <row r="25" spans="1:25">
      <c r="A25" s="26">
        <f t="shared" si="2"/>
        <v>2035</v>
      </c>
      <c r="B25" s="15">
        <f>SUM(E25:X25)</f>
        <v>116.81047722789663</v>
      </c>
      <c r="C25" s="16">
        <f>2000+C24-B24-(2000-SUM(W20:W24))</f>
        <v>7253.8308166269362</v>
      </c>
      <c r="D25" s="17">
        <f t="shared" si="1"/>
        <v>1.6103281173879654E-2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>
        <v>116.81047722789663</v>
      </c>
      <c r="Y25" s="26" t="s">
        <v>93</v>
      </c>
    </row>
    <row r="26" spans="1:25">
      <c r="A26" s="26"/>
      <c r="B26" s="26"/>
      <c r="C26" s="26"/>
      <c r="D26" s="14"/>
      <c r="E26" s="27">
        <f t="shared" ref="E26:M26" si="3">SUM(E1:E14)</f>
        <v>1800.434049872149</v>
      </c>
      <c r="F26" s="27">
        <f t="shared" si="3"/>
        <v>1800.434049872149</v>
      </c>
      <c r="G26" s="27">
        <f t="shared" si="3"/>
        <v>1800.434049872149</v>
      </c>
      <c r="H26" s="27">
        <f t="shared" si="3"/>
        <v>1800.434049872149</v>
      </c>
      <c r="I26" s="27">
        <f t="shared" si="3"/>
        <v>1800.434049872149</v>
      </c>
      <c r="J26" s="27">
        <f t="shared" si="3"/>
        <v>1800.434049872149</v>
      </c>
      <c r="K26" s="27">
        <f t="shared" si="3"/>
        <v>1800.434049872149</v>
      </c>
      <c r="L26" s="27">
        <f t="shared" si="3"/>
        <v>1800.434049872149</v>
      </c>
      <c r="M26" s="27">
        <f t="shared" si="3"/>
        <v>1800.434049872149</v>
      </c>
      <c r="N26" s="27">
        <f>SUM(N2:N15)</f>
        <v>1800.434049872149</v>
      </c>
      <c r="O26" s="27">
        <f t="shared" ref="O26:X26" si="4">SUM(O2:O25)</f>
        <v>1800.434049872149</v>
      </c>
      <c r="P26" s="27">
        <f t="shared" si="4"/>
        <v>1800.434049872149</v>
      </c>
      <c r="Q26" s="27">
        <f t="shared" si="4"/>
        <v>1800.434049872149</v>
      </c>
      <c r="R26" s="27">
        <f t="shared" si="4"/>
        <v>1800.434049872149</v>
      </c>
      <c r="S26" s="27">
        <f t="shared" si="4"/>
        <v>1800.434049872149</v>
      </c>
      <c r="T26" s="27">
        <f t="shared" si="4"/>
        <v>1800.434049872149</v>
      </c>
      <c r="U26" s="27">
        <f t="shared" si="4"/>
        <v>1800.434049872149</v>
      </c>
      <c r="V26" s="27">
        <f t="shared" si="4"/>
        <v>1800.434049872149</v>
      </c>
      <c r="W26" s="27">
        <f t="shared" si="4"/>
        <v>1800.434049872149</v>
      </c>
      <c r="X26" s="27">
        <f t="shared" si="4"/>
        <v>1800.434049872149</v>
      </c>
      <c r="Y26" s="31"/>
    </row>
    <row r="27" spans="1:25">
      <c r="A27" s="26"/>
      <c r="B27" s="26"/>
      <c r="C27" s="26"/>
      <c r="D27" s="14" t="s">
        <v>96</v>
      </c>
      <c r="E27" s="34">
        <f t="shared" ref="E27:X27" si="5">E26/2000</f>
        <v>0.90021702493607447</v>
      </c>
      <c r="F27" s="34">
        <f t="shared" si="5"/>
        <v>0.90021702493607447</v>
      </c>
      <c r="G27" s="34">
        <f t="shared" si="5"/>
        <v>0.90021702493607447</v>
      </c>
      <c r="H27" s="34">
        <f t="shared" si="5"/>
        <v>0.90021702493607447</v>
      </c>
      <c r="I27" s="34">
        <f t="shared" si="5"/>
        <v>0.90021702493607447</v>
      </c>
      <c r="J27" s="34">
        <f t="shared" si="5"/>
        <v>0.90021702493607447</v>
      </c>
      <c r="K27" s="34">
        <f t="shared" si="5"/>
        <v>0.90021702493607447</v>
      </c>
      <c r="L27" s="34">
        <f t="shared" si="5"/>
        <v>0.90021702493607447</v>
      </c>
      <c r="M27" s="34">
        <f t="shared" si="5"/>
        <v>0.90021702493607447</v>
      </c>
      <c r="N27" s="34">
        <f t="shared" si="5"/>
        <v>0.90021702493607447</v>
      </c>
      <c r="O27" s="34">
        <f t="shared" si="5"/>
        <v>0.90021702493607447</v>
      </c>
      <c r="P27" s="34">
        <f t="shared" si="5"/>
        <v>0.90021702493607447</v>
      </c>
      <c r="Q27" s="34">
        <f t="shared" si="5"/>
        <v>0.90021702493607447</v>
      </c>
      <c r="R27" s="34">
        <f t="shared" si="5"/>
        <v>0.90021702493607447</v>
      </c>
      <c r="S27" s="34">
        <f t="shared" si="5"/>
        <v>0.90021702493607447</v>
      </c>
      <c r="T27" s="34">
        <f t="shared" si="5"/>
        <v>0.90021702493607447</v>
      </c>
      <c r="U27" s="34">
        <f t="shared" si="5"/>
        <v>0.90021702493607447</v>
      </c>
      <c r="V27" s="34">
        <f t="shared" si="5"/>
        <v>0.90021702493607447</v>
      </c>
      <c r="W27" s="34">
        <f t="shared" si="5"/>
        <v>0.90021702493607447</v>
      </c>
      <c r="X27" s="34">
        <f t="shared" si="5"/>
        <v>0.90021702493607447</v>
      </c>
      <c r="Y27" s="31"/>
    </row>
    <row r="28" spans="1:25">
      <c r="C28" t="s">
        <v>92</v>
      </c>
    </row>
    <row r="34" spans="7:7">
      <c r="G34" t="s">
        <v>92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AH24"/>
  <sheetViews>
    <sheetView workbookViewId="0">
      <selection activeCell="I20" sqref="I20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6" width="11.625" style="8" hidden="1" customWidth="1"/>
    <col min="7" max="7" width="8.625" bestFit="1" customWidth="1"/>
    <col min="8" max="8" width="8.625" hidden="1" customWidth="1"/>
    <col min="9" max="9" width="8.5" bestFit="1" customWidth="1"/>
    <col min="10" max="10" width="8.5" hidden="1" customWidth="1"/>
    <col min="11" max="11" width="8.5" bestFit="1" customWidth="1"/>
    <col min="12" max="12" width="8.5" hidden="1" customWidth="1"/>
    <col min="13" max="13" width="8.5" bestFit="1" customWidth="1"/>
    <col min="14" max="14" width="8.5" hidden="1" customWidth="1"/>
    <col min="15" max="15" width="8.5" bestFit="1" customWidth="1"/>
    <col min="16" max="16" width="8.5" hidden="1" customWidth="1"/>
    <col min="17" max="17" width="8.5" bestFit="1" customWidth="1"/>
    <col min="18" max="18" width="8.5" hidden="1" customWidth="1"/>
    <col min="19" max="19" width="8.5" bestFit="1" customWidth="1"/>
    <col min="20" max="20" width="8.5" hidden="1" customWidth="1"/>
    <col min="21" max="21" width="8.5" bestFit="1" customWidth="1"/>
    <col min="22" max="22" width="8.5" hidden="1" customWidth="1"/>
    <col min="23" max="23" width="8.5" bestFit="1" customWidth="1"/>
    <col min="24" max="24" width="8.5" hidden="1" customWidth="1"/>
    <col min="25" max="25" width="8.5" bestFit="1" customWidth="1"/>
    <col min="26" max="26" width="8.5" hidden="1" customWidth="1"/>
    <col min="27" max="27" width="2.75" customWidth="1"/>
    <col min="28" max="28" width="9.25" bestFit="1" customWidth="1"/>
    <col min="29" max="29" width="0" hidden="1" customWidth="1"/>
    <col min="30" max="30" width="9.25" bestFit="1" customWidth="1"/>
    <col min="31" max="31" width="0" hidden="1" customWidth="1"/>
    <col min="32" max="32" width="9.25" bestFit="1" customWidth="1"/>
    <col min="33" max="33" width="0" hidden="1" customWidth="1"/>
    <col min="34" max="34" width="9.25" bestFit="1" customWidth="1"/>
  </cols>
  <sheetData>
    <row r="1" spans="1:34" s="7" customFormat="1" ht="33" customHeight="1">
      <c r="A1" s="14"/>
      <c r="B1" s="14" t="s">
        <v>22</v>
      </c>
      <c r="C1" s="14" t="s">
        <v>21</v>
      </c>
      <c r="D1" s="14" t="s">
        <v>20</v>
      </c>
      <c r="E1" s="14">
        <v>2000</v>
      </c>
      <c r="F1" s="14"/>
      <c r="G1" s="14" t="s">
        <v>42</v>
      </c>
      <c r="H1" s="14"/>
      <c r="I1" s="14" t="s">
        <v>41</v>
      </c>
      <c r="J1" s="14"/>
      <c r="K1" s="14" t="s">
        <v>40</v>
      </c>
      <c r="L1" s="14"/>
      <c r="M1" s="14" t="s">
        <v>39</v>
      </c>
      <c r="N1" s="14"/>
      <c r="O1" s="14" t="s">
        <v>38</v>
      </c>
      <c r="P1" s="14"/>
      <c r="Q1" s="14" t="s">
        <v>37</v>
      </c>
      <c r="R1" s="14"/>
      <c r="S1" s="14" t="s">
        <v>36</v>
      </c>
      <c r="T1" s="14"/>
      <c r="U1" s="14" t="s">
        <v>35</v>
      </c>
      <c r="V1" s="14"/>
      <c r="W1" s="14" t="s">
        <v>34</v>
      </c>
      <c r="X1" s="14"/>
      <c r="Y1" s="14" t="s">
        <v>33</v>
      </c>
      <c r="AB1" s="7" t="s">
        <v>32</v>
      </c>
      <c r="AD1" s="7" t="s">
        <v>31</v>
      </c>
      <c r="AF1" s="7" t="s">
        <v>30</v>
      </c>
      <c r="AH1" s="7" t="s">
        <v>171</v>
      </c>
    </row>
    <row r="2" spans="1:34">
      <c r="A2" s="26">
        <v>2012</v>
      </c>
      <c r="B2" s="15">
        <f>G2+I2+K2+M2+O2+Q2+S2+U2+W2+Y2+AB2+AD2+AF2+AH2</f>
        <v>1800</v>
      </c>
      <c r="C2" s="16">
        <f>F2+H2+J2+L2+N2+P2+R2+T2+V2+X2+Z2+AC2+AE2+AG2</f>
        <v>2000</v>
      </c>
      <c r="D2" s="17">
        <v>0.9</v>
      </c>
      <c r="E2" s="18">
        <f>E1-G2</f>
        <v>200</v>
      </c>
      <c r="F2" s="19">
        <v>2000</v>
      </c>
      <c r="G2" s="20">
        <f>E1*$D$2</f>
        <v>1800</v>
      </c>
      <c r="H2" s="21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2"/>
      <c r="V2" s="22"/>
      <c r="W2" s="22"/>
      <c r="X2" s="22"/>
      <c r="Y2" s="22"/>
      <c r="Z2" s="9"/>
      <c r="AA2" s="9"/>
      <c r="AB2" s="5"/>
      <c r="AC2" s="5"/>
    </row>
    <row r="3" spans="1:34">
      <c r="A3" s="26">
        <f t="shared" ref="A3:A15" si="0">A2+1</f>
        <v>2013</v>
      </c>
      <c r="B3" s="15">
        <f t="shared" ref="B3:B15" si="1">G3+I3+K3+M3+O3+Q3+S3+U3+W3+Y3+AB3+AD3+AF3+AH3</f>
        <v>1980</v>
      </c>
      <c r="C3" s="16">
        <f t="shared" ref="C3:C15" si="2">F3+H3+J3+L3+N3+P3+R3+T3+V3+X3+Z3+AC3+AE3+AG3</f>
        <v>2200</v>
      </c>
      <c r="D3" s="17">
        <v>0.9</v>
      </c>
      <c r="E3" s="18">
        <f t="shared" ref="E3:E5" si="3">E2-G3</f>
        <v>20</v>
      </c>
      <c r="F3" s="20">
        <f>F2-G2</f>
        <v>200</v>
      </c>
      <c r="G3" s="20">
        <f t="shared" ref="G3:G6" si="4">E2*$D$2</f>
        <v>180</v>
      </c>
      <c r="H3" s="19">
        <v>2000</v>
      </c>
      <c r="I3" s="20">
        <f>G2</f>
        <v>1800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2"/>
      <c r="V3" s="22"/>
      <c r="W3" s="22"/>
      <c r="X3" s="22"/>
      <c r="Y3" s="22"/>
      <c r="Z3" s="9"/>
      <c r="AA3" s="9"/>
      <c r="AB3" s="5"/>
      <c r="AC3" s="5"/>
    </row>
    <row r="4" spans="1:34">
      <c r="A4" s="26">
        <f t="shared" si="0"/>
        <v>2014</v>
      </c>
      <c r="B4" s="15">
        <f t="shared" si="1"/>
        <v>1998</v>
      </c>
      <c r="C4" s="16">
        <f t="shared" si="2"/>
        <v>2220</v>
      </c>
      <c r="D4" s="17">
        <v>0.9</v>
      </c>
      <c r="E4" s="18">
        <f t="shared" si="3"/>
        <v>2</v>
      </c>
      <c r="F4" s="20">
        <f t="shared" ref="F4:H7" si="5">F3-G3</f>
        <v>20</v>
      </c>
      <c r="G4" s="20">
        <f t="shared" si="4"/>
        <v>18</v>
      </c>
      <c r="H4" s="20">
        <f>H3-I3</f>
        <v>200</v>
      </c>
      <c r="I4" s="20">
        <f t="shared" ref="I4:X13" si="6">G3</f>
        <v>180</v>
      </c>
      <c r="J4" s="19">
        <f>H3</f>
        <v>2000</v>
      </c>
      <c r="K4" s="20">
        <f>I3</f>
        <v>1800</v>
      </c>
      <c r="L4" s="20"/>
      <c r="M4" s="20"/>
      <c r="N4" s="20"/>
      <c r="O4" s="20"/>
      <c r="P4" s="20"/>
      <c r="Q4" s="20"/>
      <c r="R4" s="20"/>
      <c r="S4" s="20"/>
      <c r="T4" s="20"/>
      <c r="U4" s="22"/>
      <c r="V4" s="22"/>
      <c r="W4" s="22"/>
      <c r="X4" s="22"/>
      <c r="Y4" s="22"/>
      <c r="Z4" s="9"/>
      <c r="AA4" s="9"/>
      <c r="AB4" s="5"/>
      <c r="AC4" s="5"/>
    </row>
    <row r="5" spans="1:34">
      <c r="A5" s="26">
        <f t="shared" si="0"/>
        <v>2015</v>
      </c>
      <c r="B5" s="15">
        <f t="shared" si="1"/>
        <v>1999.8</v>
      </c>
      <c r="C5" s="16">
        <f t="shared" si="2"/>
        <v>2222</v>
      </c>
      <c r="D5" s="17">
        <v>0.9</v>
      </c>
      <c r="E5" s="18">
        <f t="shared" si="3"/>
        <v>0.19999999999999996</v>
      </c>
      <c r="F5" s="20">
        <f t="shared" si="5"/>
        <v>2</v>
      </c>
      <c r="G5" s="20">
        <f t="shared" si="4"/>
        <v>1.8</v>
      </c>
      <c r="H5" s="20">
        <f t="shared" si="5"/>
        <v>20</v>
      </c>
      <c r="I5" s="20">
        <f t="shared" si="6"/>
        <v>18</v>
      </c>
      <c r="J5" s="19">
        <f t="shared" si="6"/>
        <v>200</v>
      </c>
      <c r="K5" s="20">
        <f t="shared" si="6"/>
        <v>180</v>
      </c>
      <c r="L5" s="19">
        <f>J4</f>
        <v>2000</v>
      </c>
      <c r="M5" s="20">
        <f>K4</f>
        <v>1800</v>
      </c>
      <c r="N5" s="20"/>
      <c r="O5" s="20"/>
      <c r="P5" s="20"/>
      <c r="Q5" s="20"/>
      <c r="R5" s="20"/>
      <c r="S5" s="20"/>
      <c r="T5" s="20"/>
      <c r="U5" s="22"/>
      <c r="V5" s="22"/>
      <c r="W5" s="22"/>
      <c r="X5" s="22"/>
      <c r="Y5" s="22"/>
      <c r="Z5" s="9"/>
      <c r="AA5" s="9"/>
      <c r="AB5" s="5"/>
      <c r="AC5" s="5"/>
    </row>
    <row r="6" spans="1:34">
      <c r="A6" s="26">
        <f t="shared" si="0"/>
        <v>2016</v>
      </c>
      <c r="B6" s="23">
        <f t="shared" si="1"/>
        <v>1999.98</v>
      </c>
      <c r="C6" s="24">
        <f t="shared" si="2"/>
        <v>2222.1999999999998</v>
      </c>
      <c r="D6" s="17">
        <v>0.9</v>
      </c>
      <c r="E6" s="17"/>
      <c r="F6" s="20">
        <f t="shared" si="5"/>
        <v>0.19999999999999996</v>
      </c>
      <c r="G6" s="20">
        <f t="shared" si="4"/>
        <v>0.17999999999999997</v>
      </c>
      <c r="H6" s="20">
        <f t="shared" si="5"/>
        <v>2</v>
      </c>
      <c r="I6" s="20">
        <f t="shared" si="6"/>
        <v>1.8</v>
      </c>
      <c r="J6" s="19">
        <f t="shared" si="6"/>
        <v>20</v>
      </c>
      <c r="K6" s="20">
        <f t="shared" si="6"/>
        <v>18</v>
      </c>
      <c r="L6" s="19">
        <f t="shared" si="6"/>
        <v>200</v>
      </c>
      <c r="M6" s="20">
        <f t="shared" si="6"/>
        <v>180</v>
      </c>
      <c r="N6" s="19">
        <f>L5</f>
        <v>2000</v>
      </c>
      <c r="O6" s="20">
        <f>M5</f>
        <v>1800</v>
      </c>
      <c r="P6" s="20"/>
      <c r="Q6" s="20"/>
      <c r="R6" s="20"/>
      <c r="S6" s="20"/>
      <c r="T6" s="20"/>
      <c r="U6" s="22"/>
      <c r="V6" s="22"/>
      <c r="W6" s="22"/>
      <c r="X6" s="22"/>
      <c r="Y6" s="22"/>
      <c r="Z6" s="9"/>
      <c r="AA6" s="9"/>
      <c r="AB6" s="5"/>
      <c r="AC6" s="5"/>
    </row>
    <row r="7" spans="1:34">
      <c r="A7" s="26">
        <f t="shared" si="0"/>
        <v>2017</v>
      </c>
      <c r="B7" s="23">
        <f t="shared" si="1"/>
        <v>1999.98</v>
      </c>
      <c r="C7" s="24">
        <f t="shared" si="2"/>
        <v>2222.1999999999998</v>
      </c>
      <c r="D7" s="17">
        <v>0.9</v>
      </c>
      <c r="E7" s="17"/>
      <c r="F7" s="20"/>
      <c r="G7" s="20"/>
      <c r="H7" s="20">
        <f t="shared" si="5"/>
        <v>0.19999999999999996</v>
      </c>
      <c r="I7" s="20">
        <f t="shared" si="6"/>
        <v>0.17999999999999997</v>
      </c>
      <c r="J7" s="19">
        <f t="shared" si="6"/>
        <v>2</v>
      </c>
      <c r="K7" s="20">
        <f t="shared" si="6"/>
        <v>1.8</v>
      </c>
      <c r="L7" s="19">
        <f t="shared" si="6"/>
        <v>20</v>
      </c>
      <c r="M7" s="20">
        <f t="shared" si="6"/>
        <v>18</v>
      </c>
      <c r="N7" s="19">
        <f t="shared" si="6"/>
        <v>200</v>
      </c>
      <c r="O7" s="20">
        <f t="shared" si="6"/>
        <v>180</v>
      </c>
      <c r="P7" s="19">
        <f>N6</f>
        <v>2000</v>
      </c>
      <c r="Q7" s="20">
        <f>O6</f>
        <v>1800</v>
      </c>
      <c r="R7" s="20"/>
      <c r="S7" s="20"/>
      <c r="T7" s="20"/>
      <c r="U7" s="22"/>
      <c r="V7" s="22"/>
      <c r="W7" s="22"/>
      <c r="X7" s="22"/>
      <c r="Y7" s="22"/>
      <c r="Z7" s="9"/>
      <c r="AA7" s="9"/>
      <c r="AB7" s="5"/>
      <c r="AC7" s="5"/>
    </row>
    <row r="8" spans="1:34">
      <c r="A8" s="26">
        <f t="shared" si="0"/>
        <v>2018</v>
      </c>
      <c r="B8" s="23">
        <f t="shared" si="1"/>
        <v>1999.98</v>
      </c>
      <c r="C8" s="24">
        <f t="shared" si="2"/>
        <v>2222.1999999999998</v>
      </c>
      <c r="D8" s="17">
        <v>0.9</v>
      </c>
      <c r="E8" s="17"/>
      <c r="F8" s="25"/>
      <c r="G8" s="20"/>
      <c r="H8" s="20"/>
      <c r="I8" s="20"/>
      <c r="J8" s="19">
        <f t="shared" si="6"/>
        <v>0.19999999999999996</v>
      </c>
      <c r="K8" s="20">
        <f t="shared" si="6"/>
        <v>0.17999999999999997</v>
      </c>
      <c r="L8" s="19">
        <f t="shared" si="6"/>
        <v>2</v>
      </c>
      <c r="M8" s="20">
        <f t="shared" si="6"/>
        <v>1.8</v>
      </c>
      <c r="N8" s="19">
        <f t="shared" si="6"/>
        <v>20</v>
      </c>
      <c r="O8" s="20">
        <f t="shared" si="6"/>
        <v>18</v>
      </c>
      <c r="P8" s="19">
        <f t="shared" si="6"/>
        <v>200</v>
      </c>
      <c r="Q8" s="20">
        <f t="shared" si="6"/>
        <v>180</v>
      </c>
      <c r="R8" s="20">
        <f>P7</f>
        <v>2000</v>
      </c>
      <c r="S8" s="20">
        <f>Q7</f>
        <v>1800</v>
      </c>
      <c r="T8" s="20"/>
      <c r="U8" s="22"/>
      <c r="V8" s="22"/>
      <c r="W8" s="22"/>
      <c r="X8" s="22"/>
      <c r="Y8" s="22"/>
      <c r="Z8" s="9"/>
      <c r="AA8" s="9"/>
      <c r="AB8" s="5"/>
      <c r="AC8" s="5"/>
    </row>
    <row r="9" spans="1:34">
      <c r="A9" s="26">
        <f t="shared" si="0"/>
        <v>2019</v>
      </c>
      <c r="B9" s="23">
        <f t="shared" si="1"/>
        <v>1999.98</v>
      </c>
      <c r="C9" s="24">
        <f t="shared" si="2"/>
        <v>2222.1999999999998</v>
      </c>
      <c r="D9" s="17">
        <v>0.9</v>
      </c>
      <c r="E9" s="17"/>
      <c r="F9" s="25"/>
      <c r="G9" s="20"/>
      <c r="H9" s="20"/>
      <c r="I9" s="20"/>
      <c r="J9" s="20"/>
      <c r="K9" s="20"/>
      <c r="L9" s="19">
        <f t="shared" si="6"/>
        <v>0.19999999999999996</v>
      </c>
      <c r="M9" s="20">
        <f t="shared" si="6"/>
        <v>0.17999999999999997</v>
      </c>
      <c r="N9" s="19">
        <f t="shared" si="6"/>
        <v>2</v>
      </c>
      <c r="O9" s="20">
        <f t="shared" si="6"/>
        <v>1.8</v>
      </c>
      <c r="P9" s="19">
        <f t="shared" si="6"/>
        <v>20</v>
      </c>
      <c r="Q9" s="20">
        <f t="shared" si="6"/>
        <v>18</v>
      </c>
      <c r="R9" s="20">
        <f t="shared" si="6"/>
        <v>200</v>
      </c>
      <c r="S9" s="20">
        <f t="shared" si="6"/>
        <v>180</v>
      </c>
      <c r="T9" s="20">
        <f>R8</f>
        <v>2000</v>
      </c>
      <c r="U9" s="20">
        <f>S8</f>
        <v>1800</v>
      </c>
      <c r="V9" s="22"/>
      <c r="W9" s="22"/>
      <c r="X9" s="22"/>
      <c r="Y9" s="22"/>
      <c r="Z9" s="9"/>
      <c r="AA9" s="9"/>
      <c r="AB9" s="5"/>
      <c r="AC9" s="5"/>
    </row>
    <row r="10" spans="1:34">
      <c r="A10" s="26">
        <f t="shared" si="0"/>
        <v>2020</v>
      </c>
      <c r="B10" s="23">
        <f t="shared" si="1"/>
        <v>1999.98</v>
      </c>
      <c r="C10" s="24">
        <f t="shared" si="2"/>
        <v>2222.1999999999998</v>
      </c>
      <c r="D10" s="17">
        <v>0.9</v>
      </c>
      <c r="E10" s="17"/>
      <c r="F10" s="25"/>
      <c r="G10" s="20"/>
      <c r="H10" s="20"/>
      <c r="I10" s="20"/>
      <c r="J10" s="20"/>
      <c r="K10" s="20"/>
      <c r="L10" s="20"/>
      <c r="M10" s="20"/>
      <c r="N10" s="19">
        <f t="shared" si="6"/>
        <v>0.19999999999999996</v>
      </c>
      <c r="O10" s="20">
        <f t="shared" si="6"/>
        <v>0.17999999999999997</v>
      </c>
      <c r="P10" s="19">
        <f t="shared" si="6"/>
        <v>2</v>
      </c>
      <c r="Q10" s="20">
        <f t="shared" si="6"/>
        <v>1.8</v>
      </c>
      <c r="R10" s="20">
        <f t="shared" si="6"/>
        <v>20</v>
      </c>
      <c r="S10" s="20">
        <f t="shared" si="6"/>
        <v>18</v>
      </c>
      <c r="T10" s="20">
        <f t="shared" si="6"/>
        <v>200</v>
      </c>
      <c r="U10" s="20">
        <f t="shared" si="6"/>
        <v>180</v>
      </c>
      <c r="V10" s="20">
        <f>T9</f>
        <v>2000</v>
      </c>
      <c r="W10" s="20">
        <f>U9</f>
        <v>1800</v>
      </c>
      <c r="X10" s="22"/>
      <c r="Y10" s="22"/>
      <c r="Z10" s="9"/>
      <c r="AA10" s="9"/>
      <c r="AB10" s="5"/>
      <c r="AC10" s="5"/>
    </row>
    <row r="11" spans="1:34">
      <c r="A11" s="26">
        <f t="shared" si="0"/>
        <v>2021</v>
      </c>
      <c r="B11" s="23">
        <f t="shared" si="1"/>
        <v>1999.98</v>
      </c>
      <c r="C11" s="24">
        <f t="shared" si="2"/>
        <v>2222.1999999999998</v>
      </c>
      <c r="D11" s="17">
        <v>0.9</v>
      </c>
      <c r="E11" s="17"/>
      <c r="F11" s="25"/>
      <c r="G11" s="20"/>
      <c r="H11" s="20"/>
      <c r="I11" s="20"/>
      <c r="J11" s="20"/>
      <c r="K11" s="20"/>
      <c r="L11" s="20"/>
      <c r="M11" s="20"/>
      <c r="N11" s="20"/>
      <c r="O11" s="20"/>
      <c r="P11" s="19">
        <f t="shared" si="6"/>
        <v>0.19999999999999996</v>
      </c>
      <c r="Q11" s="20">
        <f t="shared" si="6"/>
        <v>0.17999999999999997</v>
      </c>
      <c r="R11" s="20">
        <f t="shared" si="6"/>
        <v>2</v>
      </c>
      <c r="S11" s="20">
        <f t="shared" si="6"/>
        <v>1.8</v>
      </c>
      <c r="T11" s="20">
        <f t="shared" si="6"/>
        <v>20</v>
      </c>
      <c r="U11" s="20">
        <f t="shared" si="6"/>
        <v>18</v>
      </c>
      <c r="V11" s="20">
        <f t="shared" si="6"/>
        <v>200</v>
      </c>
      <c r="W11" s="20">
        <f t="shared" si="6"/>
        <v>180</v>
      </c>
      <c r="X11" s="20">
        <f>V10</f>
        <v>2000</v>
      </c>
      <c r="Y11" s="20">
        <f>W10</f>
        <v>1800</v>
      </c>
      <c r="Z11" s="9"/>
      <c r="AA11" s="9"/>
      <c r="AB11" s="5"/>
      <c r="AC11" s="5"/>
    </row>
    <row r="12" spans="1:34">
      <c r="A12" s="26">
        <f t="shared" si="0"/>
        <v>2022</v>
      </c>
      <c r="B12" s="23">
        <f t="shared" si="1"/>
        <v>1999.98</v>
      </c>
      <c r="C12" s="24">
        <f t="shared" si="2"/>
        <v>2222.1999999999998</v>
      </c>
      <c r="D12" s="17">
        <v>0.9</v>
      </c>
      <c r="E12" s="17"/>
      <c r="F12" s="25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f t="shared" si="6"/>
        <v>0.19999999999999996</v>
      </c>
      <c r="S12" s="20">
        <f t="shared" si="6"/>
        <v>0.17999999999999997</v>
      </c>
      <c r="T12" s="20">
        <f t="shared" si="6"/>
        <v>2</v>
      </c>
      <c r="U12" s="20">
        <f t="shared" si="6"/>
        <v>1.8</v>
      </c>
      <c r="V12" s="20">
        <f t="shared" si="6"/>
        <v>20</v>
      </c>
      <c r="W12" s="20">
        <f t="shared" si="6"/>
        <v>18</v>
      </c>
      <c r="X12" s="20">
        <f t="shared" si="6"/>
        <v>200</v>
      </c>
      <c r="Y12" s="20">
        <f t="shared" ref="U12:AH19" si="7">W11</f>
        <v>180</v>
      </c>
      <c r="Z12" s="3">
        <f>X11</f>
        <v>2000</v>
      </c>
      <c r="AA12" s="3"/>
      <c r="AB12" s="6">
        <f>Y11</f>
        <v>1800</v>
      </c>
      <c r="AC12" s="9"/>
    </row>
    <row r="13" spans="1:34">
      <c r="A13" s="26">
        <f t="shared" si="0"/>
        <v>2023</v>
      </c>
      <c r="B13" s="23">
        <f t="shared" si="1"/>
        <v>1999.98</v>
      </c>
      <c r="C13" s="24">
        <f t="shared" si="2"/>
        <v>2222.1999999999998</v>
      </c>
      <c r="D13" s="17">
        <v>0.9</v>
      </c>
      <c r="E13" s="17"/>
      <c r="F13" s="25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>
        <f t="shared" si="6"/>
        <v>0.19999999999999996</v>
      </c>
      <c r="U13" s="20">
        <f t="shared" si="7"/>
        <v>0.17999999999999997</v>
      </c>
      <c r="V13" s="20">
        <f t="shared" si="6"/>
        <v>2</v>
      </c>
      <c r="W13" s="20">
        <f t="shared" si="7"/>
        <v>1.8</v>
      </c>
      <c r="X13" s="20">
        <f t="shared" si="6"/>
        <v>20</v>
      </c>
      <c r="Y13" s="20">
        <f t="shared" si="7"/>
        <v>18</v>
      </c>
      <c r="Z13" s="3">
        <f t="shared" si="7"/>
        <v>200</v>
      </c>
      <c r="AA13" s="3"/>
      <c r="AB13" s="6">
        <f t="shared" ref="AB13:AB16" si="8">Y12</f>
        <v>180</v>
      </c>
      <c r="AC13" s="3">
        <f>Z12</f>
        <v>2000</v>
      </c>
      <c r="AD13" s="10">
        <f>AB12</f>
        <v>1800</v>
      </c>
      <c r="AE13" s="10"/>
      <c r="AF13" s="11"/>
      <c r="AG13" s="11"/>
      <c r="AH13" s="11"/>
    </row>
    <row r="14" spans="1:34">
      <c r="A14" s="26">
        <f t="shared" si="0"/>
        <v>2024</v>
      </c>
      <c r="B14" s="23">
        <f t="shared" si="1"/>
        <v>1999.98</v>
      </c>
      <c r="C14" s="24">
        <f t="shared" si="2"/>
        <v>2222.1999999999998</v>
      </c>
      <c r="D14" s="17">
        <v>0.9</v>
      </c>
      <c r="E14" s="17"/>
      <c r="F14" s="25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2"/>
      <c r="V14" s="20">
        <f t="shared" si="7"/>
        <v>0.19999999999999996</v>
      </c>
      <c r="W14" s="20">
        <f t="shared" si="7"/>
        <v>0.17999999999999997</v>
      </c>
      <c r="X14" s="20">
        <f t="shared" si="7"/>
        <v>2</v>
      </c>
      <c r="Y14" s="20">
        <f t="shared" si="7"/>
        <v>1.8</v>
      </c>
      <c r="Z14" s="3">
        <f t="shared" si="7"/>
        <v>20</v>
      </c>
      <c r="AA14" s="3"/>
      <c r="AB14" s="6">
        <f t="shared" si="8"/>
        <v>18</v>
      </c>
      <c r="AC14" s="3">
        <f>Z13</f>
        <v>200</v>
      </c>
      <c r="AD14" s="10">
        <f t="shared" ref="AD14:AD17" si="9">AB13</f>
        <v>180</v>
      </c>
      <c r="AE14" s="10">
        <f>AC13</f>
        <v>2000</v>
      </c>
      <c r="AF14" s="10">
        <f>AD13</f>
        <v>1800</v>
      </c>
      <c r="AG14" s="10"/>
      <c r="AH14" s="11"/>
    </row>
    <row r="15" spans="1:34">
      <c r="A15" s="26">
        <f t="shared" si="0"/>
        <v>2025</v>
      </c>
      <c r="B15" s="23">
        <f t="shared" si="1"/>
        <v>1999.98</v>
      </c>
      <c r="C15" s="24">
        <f t="shared" si="2"/>
        <v>2222.1999999999998</v>
      </c>
      <c r="D15" s="17">
        <v>0.9</v>
      </c>
      <c r="E15" s="17"/>
      <c r="F15" s="25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2"/>
      <c r="V15" s="22"/>
      <c r="W15" s="22"/>
      <c r="X15" s="20">
        <f t="shared" si="7"/>
        <v>0.19999999999999996</v>
      </c>
      <c r="Y15" s="20">
        <f t="shared" si="7"/>
        <v>0.17999999999999997</v>
      </c>
      <c r="Z15" s="3">
        <f t="shared" si="7"/>
        <v>2</v>
      </c>
      <c r="AA15" s="3"/>
      <c r="AB15" s="6">
        <f t="shared" si="8"/>
        <v>1.8</v>
      </c>
      <c r="AC15" s="3">
        <f>Z14</f>
        <v>20</v>
      </c>
      <c r="AD15" s="10">
        <f t="shared" si="9"/>
        <v>18</v>
      </c>
      <c r="AE15" s="10">
        <f t="shared" si="7"/>
        <v>200</v>
      </c>
      <c r="AF15" s="10">
        <f t="shared" si="7"/>
        <v>180</v>
      </c>
      <c r="AG15" s="10">
        <f>AE14</f>
        <v>2000</v>
      </c>
      <c r="AH15" s="10">
        <f>AF14</f>
        <v>1800</v>
      </c>
    </row>
    <row r="16" spans="1:34">
      <c r="A16" s="26"/>
      <c r="B16" s="15"/>
      <c r="C16" s="26"/>
      <c r="D16" s="14"/>
      <c r="E16" s="14"/>
      <c r="F16" s="14"/>
      <c r="G16" s="27">
        <f t="shared" ref="G16:W16" si="10">SUM(G1:G14)</f>
        <v>1999.98</v>
      </c>
      <c r="H16" s="27"/>
      <c r="I16" s="27">
        <f t="shared" si="10"/>
        <v>1999.98</v>
      </c>
      <c r="J16" s="27"/>
      <c r="K16" s="27">
        <f t="shared" si="10"/>
        <v>1999.98</v>
      </c>
      <c r="L16" s="27"/>
      <c r="M16" s="27">
        <f t="shared" si="10"/>
        <v>1999.98</v>
      </c>
      <c r="N16" s="27"/>
      <c r="O16" s="27">
        <f t="shared" si="10"/>
        <v>1999.98</v>
      </c>
      <c r="P16" s="27"/>
      <c r="Q16" s="27">
        <f t="shared" si="10"/>
        <v>1999.98</v>
      </c>
      <c r="R16" s="27"/>
      <c r="S16" s="27">
        <f t="shared" si="10"/>
        <v>1999.98</v>
      </c>
      <c r="T16" s="27"/>
      <c r="U16" s="27">
        <f t="shared" si="10"/>
        <v>1999.98</v>
      </c>
      <c r="V16" s="27"/>
      <c r="W16" s="27">
        <f t="shared" si="10"/>
        <v>1999.98</v>
      </c>
      <c r="X16" s="27"/>
      <c r="Y16" s="27">
        <f>SUM(Y2:Y15)</f>
        <v>1999.98</v>
      </c>
      <c r="Z16" s="3">
        <f t="shared" si="7"/>
        <v>0.19999999999999996</v>
      </c>
      <c r="AA16" s="3"/>
      <c r="AB16" s="6">
        <f t="shared" si="8"/>
        <v>0.17999999999999997</v>
      </c>
      <c r="AC16" s="3">
        <f>Z15</f>
        <v>2</v>
      </c>
      <c r="AD16" s="10">
        <f t="shared" si="9"/>
        <v>1.8</v>
      </c>
      <c r="AE16" s="10">
        <f t="shared" si="7"/>
        <v>20</v>
      </c>
      <c r="AF16" s="10">
        <f t="shared" si="7"/>
        <v>18</v>
      </c>
      <c r="AG16" s="10">
        <f t="shared" si="7"/>
        <v>200</v>
      </c>
      <c r="AH16" s="10">
        <f t="shared" si="7"/>
        <v>180</v>
      </c>
    </row>
    <row r="17" spans="1:34">
      <c r="A17" s="26"/>
      <c r="B17" s="26"/>
      <c r="C17" s="26"/>
      <c r="D17" s="14" t="s">
        <v>27</v>
      </c>
      <c r="E17" s="14"/>
      <c r="F17" s="14"/>
      <c r="G17" s="28">
        <f>G16/2000</f>
        <v>0.99999000000000005</v>
      </c>
      <c r="H17" s="28"/>
      <c r="I17" s="28">
        <f t="shared" ref="I17:Y17" si="11">I16/2000</f>
        <v>0.99999000000000005</v>
      </c>
      <c r="J17" s="28"/>
      <c r="K17" s="28">
        <f t="shared" si="11"/>
        <v>0.99999000000000005</v>
      </c>
      <c r="L17" s="28"/>
      <c r="M17" s="28">
        <f t="shared" si="11"/>
        <v>0.99999000000000005</v>
      </c>
      <c r="N17" s="28"/>
      <c r="O17" s="28">
        <f t="shared" si="11"/>
        <v>0.99999000000000005</v>
      </c>
      <c r="P17" s="28"/>
      <c r="Q17" s="28">
        <f t="shared" si="11"/>
        <v>0.99999000000000005</v>
      </c>
      <c r="R17" s="28"/>
      <c r="S17" s="28">
        <f t="shared" si="11"/>
        <v>0.99999000000000005</v>
      </c>
      <c r="T17" s="28"/>
      <c r="U17" s="28">
        <f t="shared" si="11"/>
        <v>0.99999000000000005</v>
      </c>
      <c r="V17" s="28"/>
      <c r="W17" s="28">
        <f t="shared" si="11"/>
        <v>0.99999000000000005</v>
      </c>
      <c r="X17" s="28"/>
      <c r="Y17" s="28">
        <f t="shared" si="11"/>
        <v>0.99999000000000005</v>
      </c>
      <c r="Z17" s="12"/>
      <c r="AA17" s="12"/>
      <c r="AB17" s="5"/>
      <c r="AC17" s="3">
        <f>Z16</f>
        <v>0.19999999999999996</v>
      </c>
      <c r="AD17" s="10">
        <f t="shared" si="9"/>
        <v>0.17999999999999997</v>
      </c>
      <c r="AE17" s="10">
        <f t="shared" si="7"/>
        <v>2</v>
      </c>
      <c r="AF17" s="10">
        <f t="shared" si="7"/>
        <v>1.8</v>
      </c>
      <c r="AG17" s="10">
        <f t="shared" si="7"/>
        <v>20</v>
      </c>
      <c r="AH17" s="10">
        <f t="shared" si="7"/>
        <v>18</v>
      </c>
    </row>
    <row r="18" spans="1:34">
      <c r="C18" t="s">
        <v>23</v>
      </c>
      <c r="AD18" s="11"/>
      <c r="AE18" s="10">
        <f t="shared" si="7"/>
        <v>0.19999999999999996</v>
      </c>
      <c r="AF18" s="10">
        <f t="shared" si="7"/>
        <v>0.17999999999999997</v>
      </c>
      <c r="AG18" s="10">
        <f t="shared" si="7"/>
        <v>2</v>
      </c>
      <c r="AH18" s="10">
        <f t="shared" si="7"/>
        <v>1.8</v>
      </c>
    </row>
    <row r="19" spans="1:34">
      <c r="AD19" s="11"/>
      <c r="AE19" s="11"/>
      <c r="AF19" s="11"/>
      <c r="AG19" s="10">
        <f t="shared" si="7"/>
        <v>0.19999999999999996</v>
      </c>
      <c r="AH19" s="10">
        <f t="shared" si="7"/>
        <v>0.17999999999999997</v>
      </c>
    </row>
    <row r="24" spans="1:34">
      <c r="K24" t="s">
        <v>23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4"/>
  <sheetViews>
    <sheetView workbookViewId="0">
      <selection activeCell="D12" sqref="D12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6" width="11.625" style="8" hidden="1" customWidth="1"/>
    <col min="7" max="7" width="8.625" bestFit="1" customWidth="1"/>
    <col min="8" max="8" width="8.625" hidden="1" customWidth="1"/>
    <col min="9" max="9" width="8.5" bestFit="1" customWidth="1"/>
    <col min="10" max="10" width="8.5" hidden="1" customWidth="1"/>
    <col min="11" max="11" width="8.5" bestFit="1" customWidth="1"/>
    <col min="12" max="12" width="8.5" hidden="1" customWidth="1"/>
    <col min="13" max="13" width="8.5" bestFit="1" customWidth="1"/>
    <col min="14" max="14" width="8.5" hidden="1" customWidth="1"/>
    <col min="15" max="15" width="8.5" bestFit="1" customWidth="1"/>
    <col min="16" max="16" width="8.5" hidden="1" customWidth="1"/>
    <col min="17" max="17" width="8.5" bestFit="1" customWidth="1"/>
    <col min="18" max="18" width="8.5" hidden="1" customWidth="1"/>
    <col min="19" max="19" width="8.5" bestFit="1" customWidth="1"/>
    <col min="20" max="20" width="8.5" hidden="1" customWidth="1"/>
    <col min="21" max="21" width="8.5" bestFit="1" customWidth="1"/>
    <col min="22" max="22" width="8.5" hidden="1" customWidth="1"/>
    <col min="23" max="23" width="8.5" bestFit="1" customWidth="1"/>
    <col min="24" max="24" width="8.5" hidden="1" customWidth="1"/>
    <col min="25" max="25" width="8.5" bestFit="1" customWidth="1"/>
    <col min="26" max="26" width="8.5" hidden="1" customWidth="1"/>
    <col min="27" max="27" width="2.75" customWidth="1"/>
    <col min="28" max="28" width="9.25" bestFit="1" customWidth="1"/>
    <col min="29" max="29" width="0" hidden="1" customWidth="1"/>
    <col min="30" max="30" width="9.25" bestFit="1" customWidth="1"/>
    <col min="31" max="31" width="0" hidden="1" customWidth="1"/>
    <col min="32" max="32" width="9.25" bestFit="1" customWidth="1"/>
    <col min="33" max="33" width="0" hidden="1" customWidth="1"/>
    <col min="34" max="34" width="9.25" bestFit="1" customWidth="1"/>
  </cols>
  <sheetData>
    <row r="1" spans="1:34" s="7" customFormat="1" ht="33" customHeight="1">
      <c r="A1" s="14"/>
      <c r="B1" s="14" t="s">
        <v>22</v>
      </c>
      <c r="C1" s="14" t="s">
        <v>21</v>
      </c>
      <c r="D1" s="14" t="s">
        <v>20</v>
      </c>
      <c r="E1" s="14">
        <v>2000</v>
      </c>
      <c r="F1" s="14"/>
      <c r="G1" s="14" t="s">
        <v>42</v>
      </c>
      <c r="H1" s="14"/>
      <c r="I1" s="14" t="s">
        <v>41</v>
      </c>
      <c r="J1" s="14"/>
      <c r="K1" s="14" t="s">
        <v>40</v>
      </c>
      <c r="L1" s="14"/>
      <c r="M1" s="14" t="s">
        <v>39</v>
      </c>
      <c r="N1" s="14"/>
      <c r="O1" s="14" t="s">
        <v>38</v>
      </c>
      <c r="P1" s="14"/>
      <c r="Q1" s="14" t="s">
        <v>37</v>
      </c>
      <c r="R1" s="14"/>
      <c r="S1" s="14" t="s">
        <v>36</v>
      </c>
      <c r="T1" s="14"/>
      <c r="U1" s="14" t="s">
        <v>35</v>
      </c>
      <c r="V1" s="14"/>
      <c r="W1" s="14" t="s">
        <v>34</v>
      </c>
      <c r="X1" s="14"/>
      <c r="Y1" s="14" t="s">
        <v>33</v>
      </c>
      <c r="AB1" s="7" t="s">
        <v>32</v>
      </c>
      <c r="AD1" s="7" t="s">
        <v>31</v>
      </c>
      <c r="AF1" s="7" t="s">
        <v>30</v>
      </c>
      <c r="AH1" s="7" t="s">
        <v>171</v>
      </c>
    </row>
    <row r="2" spans="1:34">
      <c r="A2" s="26">
        <v>2012</v>
      </c>
      <c r="B2" s="15">
        <f>G2+I2+K2+M2+O2+Q2+S2+U2+W2+Y2+AB2+AD2+AF2+AH2</f>
        <v>1600</v>
      </c>
      <c r="C2" s="16">
        <f>F2+H2+J2+L2+N2+P2+R2+T2+V2+X2+Z2+AC2+AE2+AG2</f>
        <v>2000</v>
      </c>
      <c r="D2" s="17">
        <v>0.8</v>
      </c>
      <c r="E2" s="18">
        <f>E1-G2</f>
        <v>400</v>
      </c>
      <c r="F2" s="19">
        <v>2000</v>
      </c>
      <c r="G2" s="20">
        <f>E1*$D$2</f>
        <v>1600</v>
      </c>
      <c r="H2" s="21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2"/>
      <c r="V2" s="22"/>
      <c r="W2" s="22"/>
      <c r="X2" s="22"/>
      <c r="Y2" s="22"/>
      <c r="Z2" s="9"/>
      <c r="AA2" s="9"/>
      <c r="AB2" s="5"/>
      <c r="AC2" s="5"/>
    </row>
    <row r="3" spans="1:34">
      <c r="A3" s="26">
        <f t="shared" ref="A3:A15" si="0">A2+1</f>
        <v>2013</v>
      </c>
      <c r="B3" s="15">
        <f t="shared" ref="B3:B15" si="1">G3+I3+K3+M3+O3+Q3+S3+U3+W3+Y3+AB3+AD3+AF3+AH3</f>
        <v>1920</v>
      </c>
      <c r="C3" s="16">
        <f t="shared" ref="C3:C15" si="2">F3+H3+J3+L3+N3+P3+R3+T3+V3+X3+Z3+AC3+AE3+AG3</f>
        <v>2400</v>
      </c>
      <c r="D3" s="17">
        <v>0.8</v>
      </c>
      <c r="E3" s="18">
        <f t="shared" ref="E3:E5" si="3">E2-G3</f>
        <v>80</v>
      </c>
      <c r="F3" s="20">
        <f>F2-G2</f>
        <v>400</v>
      </c>
      <c r="G3" s="20">
        <f t="shared" ref="G3:G6" si="4">E2*$D$2</f>
        <v>320</v>
      </c>
      <c r="H3" s="19">
        <v>2000</v>
      </c>
      <c r="I3" s="20">
        <f>G2</f>
        <v>1600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2"/>
      <c r="V3" s="22"/>
      <c r="W3" s="22"/>
      <c r="X3" s="22"/>
      <c r="Y3" s="22"/>
      <c r="Z3" s="9"/>
      <c r="AA3" s="9"/>
      <c r="AB3" s="5"/>
      <c r="AC3" s="5"/>
    </row>
    <row r="4" spans="1:34">
      <c r="A4" s="26">
        <f t="shared" si="0"/>
        <v>2014</v>
      </c>
      <c r="B4" s="15">
        <f t="shared" si="1"/>
        <v>1984</v>
      </c>
      <c r="C4" s="16">
        <f t="shared" si="2"/>
        <v>2480</v>
      </c>
      <c r="D4" s="17">
        <v>0.8</v>
      </c>
      <c r="E4" s="18">
        <f t="shared" si="3"/>
        <v>16</v>
      </c>
      <c r="F4" s="20">
        <f t="shared" ref="F4:H7" si="5">F3-G3</f>
        <v>80</v>
      </c>
      <c r="G4" s="20">
        <f t="shared" si="4"/>
        <v>64</v>
      </c>
      <c r="H4" s="20">
        <f>H3-I3</f>
        <v>400</v>
      </c>
      <c r="I4" s="20">
        <f t="shared" ref="I4:X13" si="6">G3</f>
        <v>320</v>
      </c>
      <c r="J4" s="19">
        <f>H3</f>
        <v>2000</v>
      </c>
      <c r="K4" s="20">
        <f>I3</f>
        <v>1600</v>
      </c>
      <c r="L4" s="20"/>
      <c r="M4" s="20"/>
      <c r="N4" s="20"/>
      <c r="O4" s="20"/>
      <c r="P4" s="20"/>
      <c r="Q4" s="20"/>
      <c r="R4" s="20"/>
      <c r="S4" s="20"/>
      <c r="T4" s="20"/>
      <c r="U4" s="22"/>
      <c r="V4" s="22"/>
      <c r="W4" s="22"/>
      <c r="X4" s="22"/>
      <c r="Y4" s="22"/>
      <c r="Z4" s="9"/>
      <c r="AA4" s="9"/>
      <c r="AB4" s="5"/>
      <c r="AC4" s="5"/>
    </row>
    <row r="5" spans="1:34">
      <c r="A5" s="26">
        <f t="shared" si="0"/>
        <v>2015</v>
      </c>
      <c r="B5" s="15">
        <f t="shared" si="1"/>
        <v>1996.8</v>
      </c>
      <c r="C5" s="16">
        <f t="shared" si="2"/>
        <v>2496</v>
      </c>
      <c r="D5" s="17">
        <v>0.8</v>
      </c>
      <c r="E5" s="18">
        <f t="shared" si="3"/>
        <v>3.1999999999999993</v>
      </c>
      <c r="F5" s="20">
        <f t="shared" si="5"/>
        <v>16</v>
      </c>
      <c r="G5" s="20">
        <f t="shared" si="4"/>
        <v>12.8</v>
      </c>
      <c r="H5" s="20">
        <f t="shared" si="5"/>
        <v>80</v>
      </c>
      <c r="I5" s="20">
        <f t="shared" si="6"/>
        <v>64</v>
      </c>
      <c r="J5" s="19">
        <f t="shared" si="6"/>
        <v>400</v>
      </c>
      <c r="K5" s="20">
        <f t="shared" si="6"/>
        <v>320</v>
      </c>
      <c r="L5" s="19">
        <f>J4</f>
        <v>2000</v>
      </c>
      <c r="M5" s="20">
        <f>K4</f>
        <v>1600</v>
      </c>
      <c r="N5" s="20"/>
      <c r="O5" s="20"/>
      <c r="P5" s="20"/>
      <c r="Q5" s="20"/>
      <c r="R5" s="20"/>
      <c r="S5" s="20"/>
      <c r="T5" s="20"/>
      <c r="U5" s="22"/>
      <c r="V5" s="22"/>
      <c r="W5" s="22"/>
      <c r="X5" s="22"/>
      <c r="Y5" s="22"/>
      <c r="Z5" s="9"/>
      <c r="AA5" s="9"/>
      <c r="AB5" s="5"/>
      <c r="AC5" s="5"/>
    </row>
    <row r="6" spans="1:34">
      <c r="A6" s="26">
        <f t="shared" si="0"/>
        <v>2016</v>
      </c>
      <c r="B6" s="23">
        <f t="shared" si="1"/>
        <v>1999.3600000000001</v>
      </c>
      <c r="C6" s="24">
        <f t="shared" si="2"/>
        <v>2499.1999999999998</v>
      </c>
      <c r="D6" s="17">
        <v>0.8</v>
      </c>
      <c r="E6" s="17"/>
      <c r="F6" s="20">
        <f t="shared" si="5"/>
        <v>3.1999999999999993</v>
      </c>
      <c r="G6" s="20">
        <f t="shared" si="4"/>
        <v>2.5599999999999996</v>
      </c>
      <c r="H6" s="20">
        <f t="shared" si="5"/>
        <v>16</v>
      </c>
      <c r="I6" s="20">
        <f t="shared" si="6"/>
        <v>12.8</v>
      </c>
      <c r="J6" s="19">
        <f t="shared" si="6"/>
        <v>80</v>
      </c>
      <c r="K6" s="20">
        <f t="shared" si="6"/>
        <v>64</v>
      </c>
      <c r="L6" s="19">
        <f t="shared" si="6"/>
        <v>400</v>
      </c>
      <c r="M6" s="20">
        <f t="shared" si="6"/>
        <v>320</v>
      </c>
      <c r="N6" s="19">
        <f>L5</f>
        <v>2000</v>
      </c>
      <c r="O6" s="20">
        <f>M5</f>
        <v>1600</v>
      </c>
      <c r="P6" s="20"/>
      <c r="Q6" s="20"/>
      <c r="R6" s="20"/>
      <c r="S6" s="20"/>
      <c r="T6" s="20"/>
      <c r="U6" s="22"/>
      <c r="V6" s="22"/>
      <c r="W6" s="22"/>
      <c r="X6" s="22"/>
      <c r="Y6" s="22"/>
      <c r="Z6" s="9"/>
      <c r="AA6" s="9"/>
      <c r="AB6" s="5"/>
      <c r="AC6" s="5"/>
    </row>
    <row r="7" spans="1:34">
      <c r="A7" s="26">
        <f t="shared" si="0"/>
        <v>2017</v>
      </c>
      <c r="B7" s="23">
        <f t="shared" si="1"/>
        <v>1999.3600000000001</v>
      </c>
      <c r="C7" s="24">
        <f t="shared" si="2"/>
        <v>2499.1999999999998</v>
      </c>
      <c r="D7" s="17">
        <v>0.8</v>
      </c>
      <c r="E7" s="17"/>
      <c r="F7" s="20"/>
      <c r="G7" s="20"/>
      <c r="H7" s="20">
        <f t="shared" si="5"/>
        <v>3.1999999999999993</v>
      </c>
      <c r="I7" s="20">
        <f t="shared" si="6"/>
        <v>2.5599999999999996</v>
      </c>
      <c r="J7" s="19">
        <f t="shared" si="6"/>
        <v>16</v>
      </c>
      <c r="K7" s="20">
        <f t="shared" si="6"/>
        <v>12.8</v>
      </c>
      <c r="L7" s="19">
        <f t="shared" si="6"/>
        <v>80</v>
      </c>
      <c r="M7" s="20">
        <f t="shared" si="6"/>
        <v>64</v>
      </c>
      <c r="N7" s="19">
        <f t="shared" si="6"/>
        <v>400</v>
      </c>
      <c r="O7" s="20">
        <f t="shared" si="6"/>
        <v>320</v>
      </c>
      <c r="P7" s="19">
        <f>N6</f>
        <v>2000</v>
      </c>
      <c r="Q7" s="20">
        <f>O6</f>
        <v>1600</v>
      </c>
      <c r="R7" s="20"/>
      <c r="S7" s="20"/>
      <c r="T7" s="20"/>
      <c r="U7" s="22"/>
      <c r="V7" s="22"/>
      <c r="W7" s="22"/>
      <c r="X7" s="22"/>
      <c r="Y7" s="22"/>
      <c r="Z7" s="9"/>
      <c r="AA7" s="9"/>
      <c r="AB7" s="5"/>
      <c r="AC7" s="5"/>
    </row>
    <row r="8" spans="1:34">
      <c r="A8" s="26">
        <f t="shared" si="0"/>
        <v>2018</v>
      </c>
      <c r="B8" s="23">
        <f t="shared" si="1"/>
        <v>1999.3600000000001</v>
      </c>
      <c r="C8" s="24">
        <f t="shared" si="2"/>
        <v>2499.1999999999998</v>
      </c>
      <c r="D8" s="17">
        <v>0.8</v>
      </c>
      <c r="E8" s="17"/>
      <c r="F8" s="25"/>
      <c r="G8" s="20"/>
      <c r="H8" s="20"/>
      <c r="I8" s="20"/>
      <c r="J8" s="19">
        <f t="shared" si="6"/>
        <v>3.1999999999999993</v>
      </c>
      <c r="K8" s="20">
        <f t="shared" si="6"/>
        <v>2.5599999999999996</v>
      </c>
      <c r="L8" s="19">
        <f t="shared" si="6"/>
        <v>16</v>
      </c>
      <c r="M8" s="20">
        <f t="shared" si="6"/>
        <v>12.8</v>
      </c>
      <c r="N8" s="19">
        <f t="shared" si="6"/>
        <v>80</v>
      </c>
      <c r="O8" s="20">
        <f t="shared" si="6"/>
        <v>64</v>
      </c>
      <c r="P8" s="19">
        <f t="shared" si="6"/>
        <v>400</v>
      </c>
      <c r="Q8" s="20">
        <f t="shared" si="6"/>
        <v>320</v>
      </c>
      <c r="R8" s="20">
        <f>P7</f>
        <v>2000</v>
      </c>
      <c r="S8" s="20">
        <f>Q7</f>
        <v>1600</v>
      </c>
      <c r="T8" s="20"/>
      <c r="U8" s="22"/>
      <c r="V8" s="22"/>
      <c r="W8" s="22"/>
      <c r="X8" s="22"/>
      <c r="Y8" s="22"/>
      <c r="Z8" s="9"/>
      <c r="AA8" s="9"/>
      <c r="AB8" s="5"/>
      <c r="AC8" s="5"/>
    </row>
    <row r="9" spans="1:34">
      <c r="A9" s="26">
        <f t="shared" si="0"/>
        <v>2019</v>
      </c>
      <c r="B9" s="23">
        <f t="shared" si="1"/>
        <v>1999.3600000000001</v>
      </c>
      <c r="C9" s="24">
        <f t="shared" si="2"/>
        <v>2499.1999999999998</v>
      </c>
      <c r="D9" s="17">
        <v>0.8</v>
      </c>
      <c r="E9" s="17"/>
      <c r="F9" s="25"/>
      <c r="G9" s="20"/>
      <c r="H9" s="20"/>
      <c r="I9" s="20"/>
      <c r="J9" s="20"/>
      <c r="K9" s="20"/>
      <c r="L9" s="19">
        <f t="shared" si="6"/>
        <v>3.1999999999999993</v>
      </c>
      <c r="M9" s="20">
        <f t="shared" si="6"/>
        <v>2.5599999999999996</v>
      </c>
      <c r="N9" s="19">
        <f t="shared" si="6"/>
        <v>16</v>
      </c>
      <c r="O9" s="20">
        <f t="shared" si="6"/>
        <v>12.8</v>
      </c>
      <c r="P9" s="19">
        <f t="shared" si="6"/>
        <v>80</v>
      </c>
      <c r="Q9" s="20">
        <f t="shared" si="6"/>
        <v>64</v>
      </c>
      <c r="R9" s="20">
        <f t="shared" si="6"/>
        <v>400</v>
      </c>
      <c r="S9" s="20">
        <f t="shared" si="6"/>
        <v>320</v>
      </c>
      <c r="T9" s="20">
        <f>R8</f>
        <v>2000</v>
      </c>
      <c r="U9" s="20">
        <f>S8</f>
        <v>1600</v>
      </c>
      <c r="V9" s="22"/>
      <c r="W9" s="22"/>
      <c r="X9" s="22"/>
      <c r="Y9" s="22"/>
      <c r="Z9" s="9"/>
      <c r="AA9" s="9"/>
      <c r="AB9" s="5"/>
      <c r="AC9" s="5"/>
    </row>
    <row r="10" spans="1:34">
      <c r="A10" s="26">
        <f t="shared" si="0"/>
        <v>2020</v>
      </c>
      <c r="B10" s="23">
        <f t="shared" si="1"/>
        <v>1999.3600000000001</v>
      </c>
      <c r="C10" s="24">
        <f t="shared" si="2"/>
        <v>2499.1999999999998</v>
      </c>
      <c r="D10" s="17">
        <v>0.8</v>
      </c>
      <c r="E10" s="17"/>
      <c r="F10" s="25"/>
      <c r="G10" s="20"/>
      <c r="H10" s="20"/>
      <c r="I10" s="20"/>
      <c r="J10" s="20"/>
      <c r="K10" s="20"/>
      <c r="L10" s="20"/>
      <c r="M10" s="20"/>
      <c r="N10" s="19">
        <f t="shared" si="6"/>
        <v>3.1999999999999993</v>
      </c>
      <c r="O10" s="20">
        <f t="shared" si="6"/>
        <v>2.5599999999999996</v>
      </c>
      <c r="P10" s="19">
        <f t="shared" si="6"/>
        <v>16</v>
      </c>
      <c r="Q10" s="20">
        <f t="shared" si="6"/>
        <v>12.8</v>
      </c>
      <c r="R10" s="20">
        <f t="shared" si="6"/>
        <v>80</v>
      </c>
      <c r="S10" s="20">
        <f t="shared" si="6"/>
        <v>64</v>
      </c>
      <c r="T10" s="20">
        <f t="shared" si="6"/>
        <v>400</v>
      </c>
      <c r="U10" s="20">
        <f t="shared" si="6"/>
        <v>320</v>
      </c>
      <c r="V10" s="20">
        <f>T9</f>
        <v>2000</v>
      </c>
      <c r="W10" s="20">
        <f>U9</f>
        <v>1600</v>
      </c>
      <c r="X10" s="22"/>
      <c r="Y10" s="22"/>
      <c r="Z10" s="9"/>
      <c r="AA10" s="9"/>
      <c r="AB10" s="5"/>
      <c r="AC10" s="5"/>
    </row>
    <row r="11" spans="1:34">
      <c r="A11" s="26">
        <f t="shared" si="0"/>
        <v>2021</v>
      </c>
      <c r="B11" s="23">
        <f t="shared" si="1"/>
        <v>1999.3600000000001</v>
      </c>
      <c r="C11" s="24">
        <f t="shared" si="2"/>
        <v>2499.1999999999998</v>
      </c>
      <c r="D11" s="17">
        <v>0.8</v>
      </c>
      <c r="E11" s="17"/>
      <c r="F11" s="25"/>
      <c r="G11" s="20"/>
      <c r="H11" s="20"/>
      <c r="I11" s="20"/>
      <c r="J11" s="20"/>
      <c r="K11" s="20"/>
      <c r="L11" s="20"/>
      <c r="M11" s="20"/>
      <c r="N11" s="20"/>
      <c r="O11" s="20"/>
      <c r="P11" s="19">
        <f t="shared" si="6"/>
        <v>3.1999999999999993</v>
      </c>
      <c r="Q11" s="20">
        <f t="shared" si="6"/>
        <v>2.5599999999999996</v>
      </c>
      <c r="R11" s="20">
        <f t="shared" si="6"/>
        <v>16</v>
      </c>
      <c r="S11" s="20">
        <f t="shared" si="6"/>
        <v>12.8</v>
      </c>
      <c r="T11" s="20">
        <f t="shared" si="6"/>
        <v>80</v>
      </c>
      <c r="U11" s="20">
        <f t="shared" si="6"/>
        <v>64</v>
      </c>
      <c r="V11" s="20">
        <f t="shared" si="6"/>
        <v>400</v>
      </c>
      <c r="W11" s="20">
        <f t="shared" si="6"/>
        <v>320</v>
      </c>
      <c r="X11" s="20">
        <f>V10</f>
        <v>2000</v>
      </c>
      <c r="Y11" s="20">
        <f>W10</f>
        <v>1600</v>
      </c>
      <c r="Z11" s="9"/>
      <c r="AA11" s="9"/>
      <c r="AB11" s="5"/>
      <c r="AC11" s="5"/>
    </row>
    <row r="12" spans="1:34">
      <c r="A12" s="26">
        <f t="shared" si="0"/>
        <v>2022</v>
      </c>
      <c r="B12" s="23">
        <f t="shared" si="1"/>
        <v>1999.3600000000001</v>
      </c>
      <c r="C12" s="24">
        <f t="shared" si="2"/>
        <v>2499.1999999999998</v>
      </c>
      <c r="D12" s="17">
        <v>0.8</v>
      </c>
      <c r="E12" s="17"/>
      <c r="F12" s="25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f t="shared" si="6"/>
        <v>3.1999999999999993</v>
      </c>
      <c r="S12" s="20">
        <f t="shared" si="6"/>
        <v>2.5599999999999996</v>
      </c>
      <c r="T12" s="20">
        <f t="shared" si="6"/>
        <v>16</v>
      </c>
      <c r="U12" s="20">
        <f t="shared" si="6"/>
        <v>12.8</v>
      </c>
      <c r="V12" s="20">
        <f t="shared" si="6"/>
        <v>80</v>
      </c>
      <c r="W12" s="20">
        <f t="shared" si="6"/>
        <v>64</v>
      </c>
      <c r="X12" s="20">
        <f t="shared" si="6"/>
        <v>400</v>
      </c>
      <c r="Y12" s="20">
        <f t="shared" ref="U12:AH19" si="7">W11</f>
        <v>320</v>
      </c>
      <c r="Z12" s="3">
        <f>X11</f>
        <v>2000</v>
      </c>
      <c r="AA12" s="3"/>
      <c r="AB12" s="6">
        <f>Y11</f>
        <v>1600</v>
      </c>
      <c r="AC12" s="9"/>
    </row>
    <row r="13" spans="1:34">
      <c r="A13" s="26">
        <f t="shared" si="0"/>
        <v>2023</v>
      </c>
      <c r="B13" s="23">
        <f t="shared" si="1"/>
        <v>1999.3600000000001</v>
      </c>
      <c r="C13" s="24">
        <f t="shared" si="2"/>
        <v>2499.1999999999998</v>
      </c>
      <c r="D13" s="17">
        <v>0.8</v>
      </c>
      <c r="E13" s="17"/>
      <c r="F13" s="25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>
        <f t="shared" si="6"/>
        <v>3.1999999999999993</v>
      </c>
      <c r="U13" s="20">
        <f t="shared" si="7"/>
        <v>2.5599999999999996</v>
      </c>
      <c r="V13" s="20">
        <f t="shared" si="6"/>
        <v>16</v>
      </c>
      <c r="W13" s="20">
        <f t="shared" si="7"/>
        <v>12.8</v>
      </c>
      <c r="X13" s="20">
        <f t="shared" si="6"/>
        <v>80</v>
      </c>
      <c r="Y13" s="20">
        <f t="shared" si="7"/>
        <v>64</v>
      </c>
      <c r="Z13" s="3">
        <f t="shared" si="7"/>
        <v>400</v>
      </c>
      <c r="AA13" s="3"/>
      <c r="AB13" s="6">
        <f t="shared" ref="AB13:AB16" si="8">Y12</f>
        <v>320</v>
      </c>
      <c r="AC13" s="3">
        <f>Z12</f>
        <v>2000</v>
      </c>
      <c r="AD13" s="10">
        <f>AB12</f>
        <v>1600</v>
      </c>
      <c r="AE13" s="10"/>
      <c r="AF13" s="11"/>
      <c r="AG13" s="11"/>
      <c r="AH13" s="11"/>
    </row>
    <row r="14" spans="1:34">
      <c r="A14" s="26">
        <f t="shared" si="0"/>
        <v>2024</v>
      </c>
      <c r="B14" s="23">
        <f t="shared" si="1"/>
        <v>1999.3600000000001</v>
      </c>
      <c r="C14" s="24">
        <f t="shared" si="2"/>
        <v>2499.1999999999998</v>
      </c>
      <c r="D14" s="17">
        <v>0.8</v>
      </c>
      <c r="E14" s="17"/>
      <c r="F14" s="25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2"/>
      <c r="V14" s="20">
        <f t="shared" si="7"/>
        <v>3.1999999999999993</v>
      </c>
      <c r="W14" s="20">
        <f t="shared" si="7"/>
        <v>2.5599999999999996</v>
      </c>
      <c r="X14" s="20">
        <f t="shared" si="7"/>
        <v>16</v>
      </c>
      <c r="Y14" s="20">
        <f t="shared" si="7"/>
        <v>12.8</v>
      </c>
      <c r="Z14" s="3">
        <f t="shared" si="7"/>
        <v>80</v>
      </c>
      <c r="AA14" s="3"/>
      <c r="AB14" s="6">
        <f t="shared" si="8"/>
        <v>64</v>
      </c>
      <c r="AC14" s="3">
        <f>Z13</f>
        <v>400</v>
      </c>
      <c r="AD14" s="10">
        <f t="shared" ref="AD14:AD17" si="9">AB13</f>
        <v>320</v>
      </c>
      <c r="AE14" s="10">
        <f>AC13</f>
        <v>2000</v>
      </c>
      <c r="AF14" s="10">
        <f>AD13</f>
        <v>1600</v>
      </c>
      <c r="AG14" s="10"/>
      <c r="AH14" s="11"/>
    </row>
    <row r="15" spans="1:34">
      <c r="A15" s="26">
        <f t="shared" si="0"/>
        <v>2025</v>
      </c>
      <c r="B15" s="23">
        <f t="shared" si="1"/>
        <v>1999.3600000000001</v>
      </c>
      <c r="C15" s="24">
        <f t="shared" si="2"/>
        <v>2499.1999999999998</v>
      </c>
      <c r="D15" s="17">
        <v>0.8</v>
      </c>
      <c r="E15" s="17"/>
      <c r="F15" s="25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2"/>
      <c r="V15" s="22"/>
      <c r="W15" s="22"/>
      <c r="X15" s="20">
        <f t="shared" si="7"/>
        <v>3.1999999999999993</v>
      </c>
      <c r="Y15" s="20">
        <f t="shared" si="7"/>
        <v>2.5599999999999996</v>
      </c>
      <c r="Z15" s="3">
        <f t="shared" si="7"/>
        <v>16</v>
      </c>
      <c r="AA15" s="3"/>
      <c r="AB15" s="6">
        <f t="shared" si="8"/>
        <v>12.8</v>
      </c>
      <c r="AC15" s="3">
        <f>Z14</f>
        <v>80</v>
      </c>
      <c r="AD15" s="10">
        <f t="shared" si="9"/>
        <v>64</v>
      </c>
      <c r="AE15" s="10">
        <f t="shared" si="7"/>
        <v>400</v>
      </c>
      <c r="AF15" s="10">
        <f t="shared" si="7"/>
        <v>320</v>
      </c>
      <c r="AG15" s="10">
        <f>AE14</f>
        <v>2000</v>
      </c>
      <c r="AH15" s="10">
        <f>AF14</f>
        <v>1600</v>
      </c>
    </row>
    <row r="16" spans="1:34">
      <c r="A16" s="26"/>
      <c r="B16" s="15"/>
      <c r="C16" s="26"/>
      <c r="D16" s="14"/>
      <c r="E16" s="14"/>
      <c r="F16" s="14"/>
      <c r="G16" s="27">
        <f t="shared" ref="G16:W16" si="10">SUM(G1:G14)</f>
        <v>1999.36</v>
      </c>
      <c r="H16" s="27"/>
      <c r="I16" s="27">
        <f t="shared" si="10"/>
        <v>1999.36</v>
      </c>
      <c r="J16" s="27"/>
      <c r="K16" s="27">
        <f t="shared" si="10"/>
        <v>1999.36</v>
      </c>
      <c r="L16" s="27"/>
      <c r="M16" s="27">
        <f t="shared" si="10"/>
        <v>1999.36</v>
      </c>
      <c r="N16" s="27"/>
      <c r="O16" s="27">
        <f t="shared" si="10"/>
        <v>1999.36</v>
      </c>
      <c r="P16" s="27"/>
      <c r="Q16" s="27">
        <f t="shared" si="10"/>
        <v>1999.36</v>
      </c>
      <c r="R16" s="27"/>
      <c r="S16" s="27">
        <f t="shared" si="10"/>
        <v>1999.36</v>
      </c>
      <c r="T16" s="27"/>
      <c r="U16" s="27">
        <f t="shared" si="10"/>
        <v>1999.36</v>
      </c>
      <c r="V16" s="27"/>
      <c r="W16" s="27">
        <f t="shared" si="10"/>
        <v>1999.36</v>
      </c>
      <c r="X16" s="27"/>
      <c r="Y16" s="27">
        <f>SUM(Y2:Y15)</f>
        <v>1999.36</v>
      </c>
      <c r="Z16" s="3">
        <f t="shared" si="7"/>
        <v>3.1999999999999993</v>
      </c>
      <c r="AA16" s="3"/>
      <c r="AB16" s="6">
        <f t="shared" si="8"/>
        <v>2.5599999999999996</v>
      </c>
      <c r="AC16" s="3">
        <f>Z15</f>
        <v>16</v>
      </c>
      <c r="AD16" s="10">
        <f t="shared" si="9"/>
        <v>12.8</v>
      </c>
      <c r="AE16" s="10">
        <f t="shared" si="7"/>
        <v>80</v>
      </c>
      <c r="AF16" s="10">
        <f t="shared" si="7"/>
        <v>64</v>
      </c>
      <c r="AG16" s="10">
        <f t="shared" si="7"/>
        <v>400</v>
      </c>
      <c r="AH16" s="10">
        <f t="shared" si="7"/>
        <v>320</v>
      </c>
    </row>
    <row r="17" spans="1:34">
      <c r="A17" s="26"/>
      <c r="B17" s="26"/>
      <c r="C17" s="26"/>
      <c r="D17" s="14" t="s">
        <v>27</v>
      </c>
      <c r="E17" s="14"/>
      <c r="F17" s="14"/>
      <c r="G17" s="28">
        <f>G16/2000</f>
        <v>0.9996799999999999</v>
      </c>
      <c r="H17" s="28"/>
      <c r="I17" s="28">
        <f t="shared" ref="I17:Y17" si="11">I16/2000</f>
        <v>0.9996799999999999</v>
      </c>
      <c r="J17" s="28"/>
      <c r="K17" s="28">
        <f t="shared" si="11"/>
        <v>0.9996799999999999</v>
      </c>
      <c r="L17" s="28"/>
      <c r="M17" s="28">
        <f t="shared" si="11"/>
        <v>0.9996799999999999</v>
      </c>
      <c r="N17" s="28"/>
      <c r="O17" s="28">
        <f t="shared" si="11"/>
        <v>0.9996799999999999</v>
      </c>
      <c r="P17" s="28"/>
      <c r="Q17" s="28">
        <f t="shared" si="11"/>
        <v>0.9996799999999999</v>
      </c>
      <c r="R17" s="28"/>
      <c r="S17" s="28">
        <f t="shared" si="11"/>
        <v>0.9996799999999999</v>
      </c>
      <c r="T17" s="28"/>
      <c r="U17" s="28">
        <f t="shared" si="11"/>
        <v>0.9996799999999999</v>
      </c>
      <c r="V17" s="28"/>
      <c r="W17" s="28">
        <f t="shared" si="11"/>
        <v>0.9996799999999999</v>
      </c>
      <c r="X17" s="28"/>
      <c r="Y17" s="28">
        <f t="shared" si="11"/>
        <v>0.9996799999999999</v>
      </c>
      <c r="Z17" s="12"/>
      <c r="AA17" s="12"/>
      <c r="AB17" s="5"/>
      <c r="AC17" s="3">
        <f>Z16</f>
        <v>3.1999999999999993</v>
      </c>
      <c r="AD17" s="10">
        <f t="shared" si="9"/>
        <v>2.5599999999999996</v>
      </c>
      <c r="AE17" s="10">
        <f t="shared" si="7"/>
        <v>16</v>
      </c>
      <c r="AF17" s="10">
        <f t="shared" si="7"/>
        <v>12.8</v>
      </c>
      <c r="AG17" s="10">
        <f t="shared" si="7"/>
        <v>80</v>
      </c>
      <c r="AH17" s="10">
        <f t="shared" si="7"/>
        <v>64</v>
      </c>
    </row>
    <row r="18" spans="1:34">
      <c r="C18" t="s">
        <v>23</v>
      </c>
      <c r="AD18" s="11"/>
      <c r="AE18" s="10">
        <f t="shared" si="7"/>
        <v>3.1999999999999993</v>
      </c>
      <c r="AF18" s="10">
        <f t="shared" si="7"/>
        <v>2.5599999999999996</v>
      </c>
      <c r="AG18" s="10">
        <f t="shared" si="7"/>
        <v>16</v>
      </c>
      <c r="AH18" s="10">
        <f t="shared" si="7"/>
        <v>12.8</v>
      </c>
    </row>
    <row r="19" spans="1:34">
      <c r="AD19" s="11"/>
      <c r="AE19" s="11"/>
      <c r="AF19" s="11"/>
      <c r="AG19" s="10">
        <f t="shared" si="7"/>
        <v>3.1999999999999993</v>
      </c>
      <c r="AH19" s="10">
        <f t="shared" si="7"/>
        <v>2.5599999999999996</v>
      </c>
    </row>
    <row r="24" spans="1:34">
      <c r="K24" t="s">
        <v>23</v>
      </c>
    </row>
  </sheetData>
  <phoneticPr fontId="2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H24"/>
  <sheetViews>
    <sheetView workbookViewId="0">
      <selection activeCell="D6" sqref="D6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6" width="11.625" style="8" hidden="1" customWidth="1"/>
    <col min="7" max="7" width="8.625" bestFit="1" customWidth="1"/>
    <col min="8" max="8" width="8.625" hidden="1" customWidth="1"/>
    <col min="9" max="9" width="8.5" bestFit="1" customWidth="1"/>
    <col min="10" max="10" width="8.5" hidden="1" customWidth="1"/>
    <col min="11" max="11" width="8.5" bestFit="1" customWidth="1"/>
    <col min="12" max="12" width="8.5" hidden="1" customWidth="1"/>
    <col min="13" max="13" width="8.5" bestFit="1" customWidth="1"/>
    <col min="14" max="14" width="8.5" hidden="1" customWidth="1"/>
    <col min="15" max="15" width="8.5" bestFit="1" customWidth="1"/>
    <col min="16" max="16" width="8.5" hidden="1" customWidth="1"/>
    <col min="17" max="17" width="8.5" bestFit="1" customWidth="1"/>
    <col min="18" max="18" width="8.5" hidden="1" customWidth="1"/>
    <col min="19" max="19" width="8.5" bestFit="1" customWidth="1"/>
    <col min="20" max="20" width="8.5" hidden="1" customWidth="1"/>
    <col min="21" max="21" width="8.5" bestFit="1" customWidth="1"/>
    <col min="22" max="22" width="8.5" hidden="1" customWidth="1"/>
    <col min="23" max="23" width="8.5" bestFit="1" customWidth="1"/>
    <col min="24" max="24" width="8.5" hidden="1" customWidth="1"/>
    <col min="25" max="25" width="8.5" bestFit="1" customWidth="1"/>
    <col min="26" max="26" width="8.5" hidden="1" customWidth="1"/>
    <col min="27" max="27" width="2.75" customWidth="1"/>
    <col min="28" max="28" width="9.25" bestFit="1" customWidth="1"/>
    <col min="29" max="29" width="0" hidden="1" customWidth="1"/>
    <col min="30" max="30" width="9.25" bestFit="1" customWidth="1"/>
    <col min="31" max="31" width="0" hidden="1" customWidth="1"/>
    <col min="32" max="32" width="9.25" bestFit="1" customWidth="1"/>
    <col min="33" max="33" width="0" hidden="1" customWidth="1"/>
    <col min="34" max="34" width="9.25" bestFit="1" customWidth="1"/>
  </cols>
  <sheetData>
    <row r="1" spans="1:34" s="7" customFormat="1" ht="33" customHeight="1">
      <c r="A1" s="14"/>
      <c r="B1" s="14" t="s">
        <v>22</v>
      </c>
      <c r="C1" s="14" t="s">
        <v>21</v>
      </c>
      <c r="D1" s="14" t="s">
        <v>20</v>
      </c>
      <c r="E1" s="14">
        <v>2000</v>
      </c>
      <c r="F1" s="14"/>
      <c r="G1" s="14" t="s">
        <v>42</v>
      </c>
      <c r="H1" s="14"/>
      <c r="I1" s="14" t="s">
        <v>41</v>
      </c>
      <c r="J1" s="14"/>
      <c r="K1" s="14" t="s">
        <v>40</v>
      </c>
      <c r="L1" s="14"/>
      <c r="M1" s="14" t="s">
        <v>39</v>
      </c>
      <c r="N1" s="14"/>
      <c r="O1" s="14" t="s">
        <v>38</v>
      </c>
      <c r="P1" s="14"/>
      <c r="Q1" s="14" t="s">
        <v>37</v>
      </c>
      <c r="R1" s="14"/>
      <c r="S1" s="14" t="s">
        <v>36</v>
      </c>
      <c r="T1" s="14"/>
      <c r="U1" s="14" t="s">
        <v>35</v>
      </c>
      <c r="V1" s="14"/>
      <c r="W1" s="14" t="s">
        <v>34</v>
      </c>
      <c r="X1" s="14"/>
      <c r="Y1" s="14" t="s">
        <v>33</v>
      </c>
      <c r="AB1" s="7" t="s">
        <v>32</v>
      </c>
      <c r="AD1" s="7" t="s">
        <v>31</v>
      </c>
      <c r="AF1" s="7" t="s">
        <v>30</v>
      </c>
      <c r="AH1" s="7" t="s">
        <v>171</v>
      </c>
    </row>
    <row r="2" spans="1:34">
      <c r="A2" s="26">
        <v>2012</v>
      </c>
      <c r="B2" s="15">
        <f>G2+I2+K2+M2+O2+Q2+S2+U2+W2+Y2+AB2+AD2+AF2+AH2</f>
        <v>1400</v>
      </c>
      <c r="C2" s="16">
        <f>F2+H2+J2+L2+N2+P2+R2+T2+V2+X2+Z2+AC2+AE2+AG2</f>
        <v>2000</v>
      </c>
      <c r="D2" s="17">
        <v>0.7</v>
      </c>
      <c r="E2" s="18">
        <f>E1-G2</f>
        <v>600</v>
      </c>
      <c r="F2" s="19">
        <v>2000</v>
      </c>
      <c r="G2" s="20">
        <f>E1*$D$2</f>
        <v>1400</v>
      </c>
      <c r="H2" s="21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2"/>
      <c r="V2" s="22"/>
      <c r="W2" s="22"/>
      <c r="X2" s="22"/>
      <c r="Y2" s="22"/>
      <c r="Z2" s="9"/>
      <c r="AA2" s="9"/>
      <c r="AB2" s="5"/>
      <c r="AC2" s="5"/>
    </row>
    <row r="3" spans="1:34">
      <c r="A3" s="26">
        <f t="shared" ref="A3:A15" si="0">A2+1</f>
        <v>2013</v>
      </c>
      <c r="B3" s="15">
        <f t="shared" ref="B3:B15" si="1">G3+I3+K3+M3+O3+Q3+S3+U3+W3+Y3+AB3+AD3+AF3+AH3</f>
        <v>1820</v>
      </c>
      <c r="C3" s="16">
        <f t="shared" ref="C3:C15" si="2">F3+H3+J3+L3+N3+P3+R3+T3+V3+X3+Z3+AC3+AE3+AG3</f>
        <v>2600</v>
      </c>
      <c r="D3" s="17">
        <v>0.7</v>
      </c>
      <c r="E3" s="18">
        <f t="shared" ref="E3:E5" si="3">E2-G3</f>
        <v>180</v>
      </c>
      <c r="F3" s="20">
        <f>F2-G2</f>
        <v>600</v>
      </c>
      <c r="G3" s="20">
        <f t="shared" ref="G3:G6" si="4">E2*$D$2</f>
        <v>420</v>
      </c>
      <c r="H3" s="19">
        <v>2000</v>
      </c>
      <c r="I3" s="20">
        <f>G2</f>
        <v>1400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2"/>
      <c r="V3" s="22"/>
      <c r="W3" s="22"/>
      <c r="X3" s="22"/>
      <c r="Y3" s="22"/>
      <c r="Z3" s="9"/>
      <c r="AA3" s="9"/>
      <c r="AB3" s="5"/>
      <c r="AC3" s="5"/>
    </row>
    <row r="4" spans="1:34">
      <c r="A4" s="26">
        <f t="shared" si="0"/>
        <v>2014</v>
      </c>
      <c r="B4" s="15">
        <f t="shared" si="1"/>
        <v>1946</v>
      </c>
      <c r="C4" s="16">
        <f t="shared" si="2"/>
        <v>2780</v>
      </c>
      <c r="D4" s="17">
        <v>0.7</v>
      </c>
      <c r="E4" s="18">
        <f t="shared" si="3"/>
        <v>54.000000000000014</v>
      </c>
      <c r="F4" s="20">
        <f t="shared" ref="F4:H7" si="5">F3-G3</f>
        <v>180</v>
      </c>
      <c r="G4" s="20">
        <f t="shared" si="4"/>
        <v>125.99999999999999</v>
      </c>
      <c r="H4" s="20">
        <f>H3-I3</f>
        <v>600</v>
      </c>
      <c r="I4" s="20">
        <f t="shared" ref="I4:X13" si="6">G3</f>
        <v>420</v>
      </c>
      <c r="J4" s="19">
        <f>H3</f>
        <v>2000</v>
      </c>
      <c r="K4" s="20">
        <f>I3</f>
        <v>1400</v>
      </c>
      <c r="L4" s="20"/>
      <c r="M4" s="20"/>
      <c r="N4" s="20"/>
      <c r="O4" s="20"/>
      <c r="P4" s="20"/>
      <c r="Q4" s="20"/>
      <c r="R4" s="20"/>
      <c r="S4" s="20"/>
      <c r="T4" s="20"/>
      <c r="U4" s="22"/>
      <c r="V4" s="22"/>
      <c r="W4" s="22"/>
      <c r="X4" s="22"/>
      <c r="Y4" s="22"/>
      <c r="Z4" s="9"/>
      <c r="AA4" s="9"/>
      <c r="AB4" s="5"/>
      <c r="AC4" s="5"/>
    </row>
    <row r="5" spans="1:34">
      <c r="A5" s="26">
        <f t="shared" si="0"/>
        <v>2015</v>
      </c>
      <c r="B5" s="15">
        <f t="shared" si="1"/>
        <v>1983.8</v>
      </c>
      <c r="C5" s="16">
        <f t="shared" si="2"/>
        <v>2834</v>
      </c>
      <c r="D5" s="17">
        <v>0.7</v>
      </c>
      <c r="E5" s="18">
        <f t="shared" si="3"/>
        <v>16.20000000000001</v>
      </c>
      <c r="F5" s="20">
        <f t="shared" si="5"/>
        <v>54.000000000000014</v>
      </c>
      <c r="G5" s="20">
        <f t="shared" si="4"/>
        <v>37.800000000000004</v>
      </c>
      <c r="H5" s="20">
        <f t="shared" si="5"/>
        <v>180</v>
      </c>
      <c r="I5" s="20">
        <f t="shared" si="6"/>
        <v>125.99999999999999</v>
      </c>
      <c r="J5" s="19">
        <f t="shared" si="6"/>
        <v>600</v>
      </c>
      <c r="K5" s="20">
        <f t="shared" si="6"/>
        <v>420</v>
      </c>
      <c r="L5" s="19">
        <f>J4</f>
        <v>2000</v>
      </c>
      <c r="M5" s="20">
        <f>K4</f>
        <v>1400</v>
      </c>
      <c r="N5" s="20"/>
      <c r="O5" s="20"/>
      <c r="P5" s="20"/>
      <c r="Q5" s="20"/>
      <c r="R5" s="20"/>
      <c r="S5" s="20"/>
      <c r="T5" s="20"/>
      <c r="U5" s="22"/>
      <c r="V5" s="22"/>
      <c r="W5" s="22"/>
      <c r="X5" s="22"/>
      <c r="Y5" s="22"/>
      <c r="Z5" s="9"/>
      <c r="AA5" s="9"/>
      <c r="AB5" s="5"/>
      <c r="AC5" s="5"/>
    </row>
    <row r="6" spans="1:34">
      <c r="A6" s="26">
        <f t="shared" si="0"/>
        <v>2016</v>
      </c>
      <c r="B6" s="23">
        <f t="shared" si="1"/>
        <v>1995.1399999999999</v>
      </c>
      <c r="C6" s="24">
        <f t="shared" si="2"/>
        <v>2850.2</v>
      </c>
      <c r="D6" s="17">
        <v>0.7</v>
      </c>
      <c r="E6" s="17"/>
      <c r="F6" s="20">
        <f t="shared" si="5"/>
        <v>16.20000000000001</v>
      </c>
      <c r="G6" s="20">
        <f t="shared" si="4"/>
        <v>11.340000000000007</v>
      </c>
      <c r="H6" s="20">
        <f t="shared" si="5"/>
        <v>54.000000000000014</v>
      </c>
      <c r="I6" s="20">
        <f t="shared" si="6"/>
        <v>37.800000000000004</v>
      </c>
      <c r="J6" s="19">
        <f t="shared" si="6"/>
        <v>180</v>
      </c>
      <c r="K6" s="20">
        <f t="shared" si="6"/>
        <v>125.99999999999999</v>
      </c>
      <c r="L6" s="19">
        <f t="shared" si="6"/>
        <v>600</v>
      </c>
      <c r="M6" s="20">
        <f t="shared" si="6"/>
        <v>420</v>
      </c>
      <c r="N6" s="19">
        <f>L5</f>
        <v>2000</v>
      </c>
      <c r="O6" s="20">
        <f>M5</f>
        <v>1400</v>
      </c>
      <c r="P6" s="20"/>
      <c r="Q6" s="20"/>
      <c r="R6" s="20"/>
      <c r="S6" s="20"/>
      <c r="T6" s="20"/>
      <c r="U6" s="22"/>
      <c r="V6" s="22"/>
      <c r="W6" s="22"/>
      <c r="X6" s="22"/>
      <c r="Y6" s="22"/>
      <c r="Z6" s="9"/>
      <c r="AA6" s="9"/>
      <c r="AB6" s="5"/>
      <c r="AC6" s="5"/>
    </row>
    <row r="7" spans="1:34">
      <c r="A7" s="26">
        <f t="shared" si="0"/>
        <v>2017</v>
      </c>
      <c r="B7" s="23">
        <f t="shared" si="1"/>
        <v>1995.1399999999999</v>
      </c>
      <c r="C7" s="24">
        <f t="shared" si="2"/>
        <v>2850.2</v>
      </c>
      <c r="D7" s="17">
        <v>0.7</v>
      </c>
      <c r="E7" s="17"/>
      <c r="F7" s="20"/>
      <c r="G7" s="20"/>
      <c r="H7" s="20">
        <f t="shared" si="5"/>
        <v>16.20000000000001</v>
      </c>
      <c r="I7" s="20">
        <f t="shared" si="6"/>
        <v>11.340000000000007</v>
      </c>
      <c r="J7" s="19">
        <f t="shared" si="6"/>
        <v>54.000000000000014</v>
      </c>
      <c r="K7" s="20">
        <f t="shared" si="6"/>
        <v>37.800000000000004</v>
      </c>
      <c r="L7" s="19">
        <f t="shared" si="6"/>
        <v>180</v>
      </c>
      <c r="M7" s="20">
        <f t="shared" si="6"/>
        <v>125.99999999999999</v>
      </c>
      <c r="N7" s="19">
        <f t="shared" si="6"/>
        <v>600</v>
      </c>
      <c r="O7" s="20">
        <f t="shared" si="6"/>
        <v>420</v>
      </c>
      <c r="P7" s="19">
        <f>N6</f>
        <v>2000</v>
      </c>
      <c r="Q7" s="20">
        <f>O6</f>
        <v>1400</v>
      </c>
      <c r="R7" s="20"/>
      <c r="S7" s="20"/>
      <c r="T7" s="20"/>
      <c r="U7" s="22"/>
      <c r="V7" s="22"/>
      <c r="W7" s="22"/>
      <c r="X7" s="22"/>
      <c r="Y7" s="22"/>
      <c r="Z7" s="9"/>
      <c r="AA7" s="9"/>
      <c r="AB7" s="5"/>
      <c r="AC7" s="5"/>
    </row>
    <row r="8" spans="1:34">
      <c r="A8" s="26">
        <f t="shared" si="0"/>
        <v>2018</v>
      </c>
      <c r="B8" s="23">
        <f t="shared" si="1"/>
        <v>1995.1399999999999</v>
      </c>
      <c r="C8" s="24">
        <f t="shared" si="2"/>
        <v>2850.2</v>
      </c>
      <c r="D8" s="17">
        <v>0.7</v>
      </c>
      <c r="E8" s="17"/>
      <c r="F8" s="25"/>
      <c r="G8" s="20"/>
      <c r="H8" s="20"/>
      <c r="I8" s="20"/>
      <c r="J8" s="19">
        <f t="shared" si="6"/>
        <v>16.20000000000001</v>
      </c>
      <c r="K8" s="20">
        <f t="shared" si="6"/>
        <v>11.340000000000007</v>
      </c>
      <c r="L8" s="19">
        <f t="shared" si="6"/>
        <v>54.000000000000014</v>
      </c>
      <c r="M8" s="20">
        <f t="shared" si="6"/>
        <v>37.800000000000004</v>
      </c>
      <c r="N8" s="19">
        <f t="shared" si="6"/>
        <v>180</v>
      </c>
      <c r="O8" s="20">
        <f t="shared" si="6"/>
        <v>125.99999999999999</v>
      </c>
      <c r="P8" s="19">
        <f t="shared" si="6"/>
        <v>600</v>
      </c>
      <c r="Q8" s="20">
        <f t="shared" si="6"/>
        <v>420</v>
      </c>
      <c r="R8" s="20">
        <f>P7</f>
        <v>2000</v>
      </c>
      <c r="S8" s="20">
        <f>Q7</f>
        <v>1400</v>
      </c>
      <c r="T8" s="20"/>
      <c r="U8" s="22"/>
      <c r="V8" s="22"/>
      <c r="W8" s="22"/>
      <c r="X8" s="22"/>
      <c r="Y8" s="22"/>
      <c r="Z8" s="9"/>
      <c r="AA8" s="9"/>
      <c r="AB8" s="5"/>
      <c r="AC8" s="5"/>
    </row>
    <row r="9" spans="1:34">
      <c r="A9" s="26">
        <f t="shared" si="0"/>
        <v>2019</v>
      </c>
      <c r="B9" s="23">
        <f t="shared" si="1"/>
        <v>1995.1399999999999</v>
      </c>
      <c r="C9" s="24">
        <f t="shared" si="2"/>
        <v>2850.2</v>
      </c>
      <c r="D9" s="17">
        <v>0.7</v>
      </c>
      <c r="E9" s="17"/>
      <c r="F9" s="25"/>
      <c r="G9" s="20"/>
      <c r="H9" s="20"/>
      <c r="I9" s="20"/>
      <c r="J9" s="20"/>
      <c r="K9" s="20"/>
      <c r="L9" s="19">
        <f t="shared" si="6"/>
        <v>16.20000000000001</v>
      </c>
      <c r="M9" s="20">
        <f t="shared" si="6"/>
        <v>11.340000000000007</v>
      </c>
      <c r="N9" s="19">
        <f t="shared" si="6"/>
        <v>54.000000000000014</v>
      </c>
      <c r="O9" s="20">
        <f t="shared" si="6"/>
        <v>37.800000000000004</v>
      </c>
      <c r="P9" s="19">
        <f t="shared" si="6"/>
        <v>180</v>
      </c>
      <c r="Q9" s="20">
        <f t="shared" si="6"/>
        <v>125.99999999999999</v>
      </c>
      <c r="R9" s="20">
        <f t="shared" si="6"/>
        <v>600</v>
      </c>
      <c r="S9" s="20">
        <f t="shared" si="6"/>
        <v>420</v>
      </c>
      <c r="T9" s="20">
        <f>R8</f>
        <v>2000</v>
      </c>
      <c r="U9" s="20">
        <f>S8</f>
        <v>1400</v>
      </c>
      <c r="V9" s="22"/>
      <c r="W9" s="22"/>
      <c r="X9" s="22"/>
      <c r="Y9" s="22"/>
      <c r="Z9" s="9"/>
      <c r="AA9" s="9"/>
      <c r="AB9" s="5"/>
      <c r="AC9" s="5"/>
    </row>
    <row r="10" spans="1:34">
      <c r="A10" s="26">
        <f t="shared" si="0"/>
        <v>2020</v>
      </c>
      <c r="B10" s="23">
        <f t="shared" si="1"/>
        <v>1995.1399999999999</v>
      </c>
      <c r="C10" s="24">
        <f t="shared" si="2"/>
        <v>2850.2</v>
      </c>
      <c r="D10" s="17">
        <v>0.7</v>
      </c>
      <c r="E10" s="17"/>
      <c r="F10" s="25"/>
      <c r="G10" s="20"/>
      <c r="H10" s="20"/>
      <c r="I10" s="20"/>
      <c r="J10" s="20"/>
      <c r="K10" s="20"/>
      <c r="L10" s="20"/>
      <c r="M10" s="20"/>
      <c r="N10" s="19">
        <f t="shared" si="6"/>
        <v>16.20000000000001</v>
      </c>
      <c r="O10" s="20">
        <f t="shared" si="6"/>
        <v>11.340000000000007</v>
      </c>
      <c r="P10" s="19">
        <f t="shared" si="6"/>
        <v>54.000000000000014</v>
      </c>
      <c r="Q10" s="20">
        <f t="shared" si="6"/>
        <v>37.800000000000004</v>
      </c>
      <c r="R10" s="20">
        <f t="shared" si="6"/>
        <v>180</v>
      </c>
      <c r="S10" s="20">
        <f t="shared" si="6"/>
        <v>125.99999999999999</v>
      </c>
      <c r="T10" s="20">
        <f t="shared" si="6"/>
        <v>600</v>
      </c>
      <c r="U10" s="20">
        <f t="shared" si="6"/>
        <v>420</v>
      </c>
      <c r="V10" s="20">
        <f>T9</f>
        <v>2000</v>
      </c>
      <c r="W10" s="20">
        <f>U9</f>
        <v>1400</v>
      </c>
      <c r="X10" s="22"/>
      <c r="Y10" s="22"/>
      <c r="Z10" s="9"/>
      <c r="AA10" s="9"/>
      <c r="AB10" s="5"/>
      <c r="AC10" s="5"/>
    </row>
    <row r="11" spans="1:34">
      <c r="A11" s="26">
        <f t="shared" si="0"/>
        <v>2021</v>
      </c>
      <c r="B11" s="23">
        <f t="shared" si="1"/>
        <v>1995.1399999999999</v>
      </c>
      <c r="C11" s="24">
        <f t="shared" si="2"/>
        <v>2850.2</v>
      </c>
      <c r="D11" s="17">
        <v>0.7</v>
      </c>
      <c r="E11" s="17"/>
      <c r="F11" s="25"/>
      <c r="G11" s="20"/>
      <c r="H11" s="20"/>
      <c r="I11" s="20"/>
      <c r="J11" s="20"/>
      <c r="K11" s="20"/>
      <c r="L11" s="20"/>
      <c r="M11" s="20"/>
      <c r="N11" s="20"/>
      <c r="O11" s="20"/>
      <c r="P11" s="19">
        <f t="shared" si="6"/>
        <v>16.20000000000001</v>
      </c>
      <c r="Q11" s="20">
        <f t="shared" si="6"/>
        <v>11.340000000000007</v>
      </c>
      <c r="R11" s="20">
        <f t="shared" si="6"/>
        <v>54.000000000000014</v>
      </c>
      <c r="S11" s="20">
        <f t="shared" si="6"/>
        <v>37.800000000000004</v>
      </c>
      <c r="T11" s="20">
        <f t="shared" si="6"/>
        <v>180</v>
      </c>
      <c r="U11" s="20">
        <f t="shared" si="6"/>
        <v>125.99999999999999</v>
      </c>
      <c r="V11" s="20">
        <f t="shared" si="6"/>
        <v>600</v>
      </c>
      <c r="W11" s="20">
        <f t="shared" si="6"/>
        <v>420</v>
      </c>
      <c r="X11" s="20">
        <f>V10</f>
        <v>2000</v>
      </c>
      <c r="Y11" s="20">
        <f>W10</f>
        <v>1400</v>
      </c>
      <c r="Z11" s="9"/>
      <c r="AA11" s="9"/>
      <c r="AB11" s="5"/>
      <c r="AC11" s="5"/>
    </row>
    <row r="12" spans="1:34">
      <c r="A12" s="26">
        <f t="shared" si="0"/>
        <v>2022</v>
      </c>
      <c r="B12" s="23">
        <f t="shared" si="1"/>
        <v>1995.1399999999999</v>
      </c>
      <c r="C12" s="24">
        <f t="shared" si="2"/>
        <v>2850.2</v>
      </c>
      <c r="D12" s="17">
        <v>0.7</v>
      </c>
      <c r="E12" s="17"/>
      <c r="F12" s="25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f t="shared" si="6"/>
        <v>16.20000000000001</v>
      </c>
      <c r="S12" s="20">
        <f t="shared" si="6"/>
        <v>11.340000000000007</v>
      </c>
      <c r="T12" s="20">
        <f t="shared" si="6"/>
        <v>54.000000000000014</v>
      </c>
      <c r="U12" s="20">
        <f t="shared" si="6"/>
        <v>37.800000000000004</v>
      </c>
      <c r="V12" s="20">
        <f t="shared" si="6"/>
        <v>180</v>
      </c>
      <c r="W12" s="20">
        <f t="shared" si="6"/>
        <v>125.99999999999999</v>
      </c>
      <c r="X12" s="20">
        <f t="shared" si="6"/>
        <v>600</v>
      </c>
      <c r="Y12" s="20">
        <f t="shared" ref="U12:AH19" si="7">W11</f>
        <v>420</v>
      </c>
      <c r="Z12" s="3">
        <f>X11</f>
        <v>2000</v>
      </c>
      <c r="AA12" s="3"/>
      <c r="AB12" s="6">
        <f>Y11</f>
        <v>1400</v>
      </c>
      <c r="AC12" s="9"/>
    </row>
    <row r="13" spans="1:34">
      <c r="A13" s="26">
        <f t="shared" si="0"/>
        <v>2023</v>
      </c>
      <c r="B13" s="23">
        <f t="shared" si="1"/>
        <v>1995.1399999999999</v>
      </c>
      <c r="C13" s="24">
        <f t="shared" si="2"/>
        <v>2850.2</v>
      </c>
      <c r="D13" s="17">
        <v>0.7</v>
      </c>
      <c r="E13" s="17"/>
      <c r="F13" s="25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>
        <f t="shared" si="6"/>
        <v>16.20000000000001</v>
      </c>
      <c r="U13" s="20">
        <f t="shared" si="7"/>
        <v>11.340000000000007</v>
      </c>
      <c r="V13" s="20">
        <f t="shared" si="6"/>
        <v>54.000000000000014</v>
      </c>
      <c r="W13" s="20">
        <f t="shared" si="7"/>
        <v>37.800000000000004</v>
      </c>
      <c r="X13" s="20">
        <f t="shared" si="6"/>
        <v>180</v>
      </c>
      <c r="Y13" s="20">
        <f t="shared" si="7"/>
        <v>125.99999999999999</v>
      </c>
      <c r="Z13" s="3">
        <f t="shared" si="7"/>
        <v>600</v>
      </c>
      <c r="AA13" s="3"/>
      <c r="AB13" s="6">
        <f t="shared" ref="AB13:AB16" si="8">Y12</f>
        <v>420</v>
      </c>
      <c r="AC13" s="3">
        <f>Z12</f>
        <v>2000</v>
      </c>
      <c r="AD13" s="10">
        <f>AB12</f>
        <v>1400</v>
      </c>
      <c r="AE13" s="10"/>
      <c r="AF13" s="11"/>
      <c r="AG13" s="11"/>
      <c r="AH13" s="11"/>
    </row>
    <row r="14" spans="1:34">
      <c r="A14" s="26">
        <f t="shared" si="0"/>
        <v>2024</v>
      </c>
      <c r="B14" s="23">
        <f t="shared" si="1"/>
        <v>1995.1399999999999</v>
      </c>
      <c r="C14" s="24">
        <f t="shared" si="2"/>
        <v>2850.2</v>
      </c>
      <c r="D14" s="17">
        <v>0.7</v>
      </c>
      <c r="E14" s="17"/>
      <c r="F14" s="25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2"/>
      <c r="V14" s="20">
        <f t="shared" si="7"/>
        <v>16.20000000000001</v>
      </c>
      <c r="W14" s="20">
        <f t="shared" si="7"/>
        <v>11.340000000000007</v>
      </c>
      <c r="X14" s="20">
        <f t="shared" si="7"/>
        <v>54.000000000000014</v>
      </c>
      <c r="Y14" s="20">
        <f t="shared" si="7"/>
        <v>37.800000000000004</v>
      </c>
      <c r="Z14" s="3">
        <f t="shared" si="7"/>
        <v>180</v>
      </c>
      <c r="AA14" s="3"/>
      <c r="AB14" s="6">
        <f t="shared" si="8"/>
        <v>125.99999999999999</v>
      </c>
      <c r="AC14" s="3">
        <f>Z13</f>
        <v>600</v>
      </c>
      <c r="AD14" s="10">
        <f t="shared" ref="AD14:AD17" si="9">AB13</f>
        <v>420</v>
      </c>
      <c r="AE14" s="10">
        <f>AC13</f>
        <v>2000</v>
      </c>
      <c r="AF14" s="10">
        <f>AD13</f>
        <v>1400</v>
      </c>
      <c r="AG14" s="10"/>
      <c r="AH14" s="11"/>
    </row>
    <row r="15" spans="1:34">
      <c r="A15" s="26">
        <f t="shared" si="0"/>
        <v>2025</v>
      </c>
      <c r="B15" s="23">
        <f t="shared" si="1"/>
        <v>1995.1399999999999</v>
      </c>
      <c r="C15" s="24">
        <f t="shared" si="2"/>
        <v>2850.2</v>
      </c>
      <c r="D15" s="17">
        <v>0.7</v>
      </c>
      <c r="E15" s="17"/>
      <c r="F15" s="25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2"/>
      <c r="V15" s="22"/>
      <c r="W15" s="22"/>
      <c r="X15" s="20">
        <f t="shared" si="7"/>
        <v>16.20000000000001</v>
      </c>
      <c r="Y15" s="20">
        <f t="shared" si="7"/>
        <v>11.340000000000007</v>
      </c>
      <c r="Z15" s="3">
        <f t="shared" si="7"/>
        <v>54.000000000000014</v>
      </c>
      <c r="AA15" s="3"/>
      <c r="AB15" s="6">
        <f t="shared" si="8"/>
        <v>37.800000000000004</v>
      </c>
      <c r="AC15" s="3">
        <f>Z14</f>
        <v>180</v>
      </c>
      <c r="AD15" s="10">
        <f t="shared" si="9"/>
        <v>125.99999999999999</v>
      </c>
      <c r="AE15" s="10">
        <f t="shared" si="7"/>
        <v>600</v>
      </c>
      <c r="AF15" s="10">
        <f t="shared" si="7"/>
        <v>420</v>
      </c>
      <c r="AG15" s="10">
        <f>AE14</f>
        <v>2000</v>
      </c>
      <c r="AH15" s="10">
        <f>AF14</f>
        <v>1400</v>
      </c>
    </row>
    <row r="16" spans="1:34">
      <c r="A16" s="26"/>
      <c r="B16" s="15"/>
      <c r="C16" s="26"/>
      <c r="D16" s="14"/>
      <c r="E16" s="14"/>
      <c r="F16" s="14"/>
      <c r="G16" s="27">
        <f t="shared" ref="G16:W16" si="10">SUM(G1:G14)</f>
        <v>1995.1399999999999</v>
      </c>
      <c r="H16" s="27"/>
      <c r="I16" s="27">
        <f t="shared" si="10"/>
        <v>1995.1399999999999</v>
      </c>
      <c r="J16" s="27"/>
      <c r="K16" s="27">
        <f t="shared" si="10"/>
        <v>1995.1399999999999</v>
      </c>
      <c r="L16" s="27"/>
      <c r="M16" s="27">
        <f t="shared" si="10"/>
        <v>1995.1399999999999</v>
      </c>
      <c r="N16" s="27"/>
      <c r="O16" s="27">
        <f t="shared" si="10"/>
        <v>1995.1399999999999</v>
      </c>
      <c r="P16" s="27"/>
      <c r="Q16" s="27">
        <f t="shared" si="10"/>
        <v>1995.1399999999999</v>
      </c>
      <c r="R16" s="27"/>
      <c r="S16" s="27">
        <f t="shared" si="10"/>
        <v>1995.1399999999999</v>
      </c>
      <c r="T16" s="27"/>
      <c r="U16" s="27">
        <f t="shared" si="10"/>
        <v>1995.1399999999999</v>
      </c>
      <c r="V16" s="27"/>
      <c r="W16" s="27">
        <f t="shared" si="10"/>
        <v>1995.1399999999999</v>
      </c>
      <c r="X16" s="27"/>
      <c r="Y16" s="27">
        <f>SUM(Y2:Y15)</f>
        <v>1995.1399999999999</v>
      </c>
      <c r="Z16" s="3">
        <f t="shared" si="7"/>
        <v>16.20000000000001</v>
      </c>
      <c r="AA16" s="3"/>
      <c r="AB16" s="6">
        <f t="shared" si="8"/>
        <v>11.340000000000007</v>
      </c>
      <c r="AC16" s="3">
        <f>Z15</f>
        <v>54.000000000000014</v>
      </c>
      <c r="AD16" s="10">
        <f t="shared" si="9"/>
        <v>37.800000000000004</v>
      </c>
      <c r="AE16" s="10">
        <f t="shared" si="7"/>
        <v>180</v>
      </c>
      <c r="AF16" s="10">
        <f t="shared" si="7"/>
        <v>125.99999999999999</v>
      </c>
      <c r="AG16" s="10">
        <f t="shared" si="7"/>
        <v>600</v>
      </c>
      <c r="AH16" s="10">
        <f t="shared" si="7"/>
        <v>420</v>
      </c>
    </row>
    <row r="17" spans="1:34">
      <c r="A17" s="26"/>
      <c r="B17" s="26"/>
      <c r="C17" s="26"/>
      <c r="D17" s="14" t="s">
        <v>27</v>
      </c>
      <c r="E17" s="14"/>
      <c r="F17" s="14"/>
      <c r="G17" s="28">
        <f>G16/2000</f>
        <v>0.99756999999999996</v>
      </c>
      <c r="H17" s="28"/>
      <c r="I17" s="28">
        <f t="shared" ref="I17:Y17" si="11">I16/2000</f>
        <v>0.99756999999999996</v>
      </c>
      <c r="J17" s="28"/>
      <c r="K17" s="28">
        <f t="shared" si="11"/>
        <v>0.99756999999999996</v>
      </c>
      <c r="L17" s="28"/>
      <c r="M17" s="28">
        <f t="shared" si="11"/>
        <v>0.99756999999999996</v>
      </c>
      <c r="N17" s="28"/>
      <c r="O17" s="28">
        <f t="shared" si="11"/>
        <v>0.99756999999999996</v>
      </c>
      <c r="P17" s="28"/>
      <c r="Q17" s="28">
        <f t="shared" si="11"/>
        <v>0.99756999999999996</v>
      </c>
      <c r="R17" s="28"/>
      <c r="S17" s="28">
        <f t="shared" si="11"/>
        <v>0.99756999999999996</v>
      </c>
      <c r="T17" s="28"/>
      <c r="U17" s="28">
        <f t="shared" si="11"/>
        <v>0.99756999999999996</v>
      </c>
      <c r="V17" s="28"/>
      <c r="W17" s="28">
        <f t="shared" si="11"/>
        <v>0.99756999999999996</v>
      </c>
      <c r="X17" s="28"/>
      <c r="Y17" s="28">
        <f t="shared" si="11"/>
        <v>0.99756999999999996</v>
      </c>
      <c r="Z17" s="12"/>
      <c r="AA17" s="12"/>
      <c r="AB17" s="5"/>
      <c r="AC17" s="3">
        <f>Z16</f>
        <v>16.20000000000001</v>
      </c>
      <c r="AD17" s="10">
        <f t="shared" si="9"/>
        <v>11.340000000000007</v>
      </c>
      <c r="AE17" s="10">
        <f t="shared" si="7"/>
        <v>54.000000000000014</v>
      </c>
      <c r="AF17" s="10">
        <f t="shared" si="7"/>
        <v>37.800000000000004</v>
      </c>
      <c r="AG17" s="10">
        <f t="shared" si="7"/>
        <v>180</v>
      </c>
      <c r="AH17" s="10">
        <f t="shared" si="7"/>
        <v>125.99999999999999</v>
      </c>
    </row>
    <row r="18" spans="1:34">
      <c r="C18" t="s">
        <v>23</v>
      </c>
      <c r="AD18" s="11"/>
      <c r="AE18" s="10">
        <f t="shared" si="7"/>
        <v>16.20000000000001</v>
      </c>
      <c r="AF18" s="10">
        <f t="shared" si="7"/>
        <v>11.340000000000007</v>
      </c>
      <c r="AG18" s="10">
        <f t="shared" si="7"/>
        <v>54.000000000000014</v>
      </c>
      <c r="AH18" s="10">
        <f t="shared" si="7"/>
        <v>37.800000000000004</v>
      </c>
    </row>
    <row r="19" spans="1:34">
      <c r="AD19" s="11"/>
      <c r="AE19" s="11"/>
      <c r="AF19" s="11"/>
      <c r="AG19" s="10">
        <f t="shared" si="7"/>
        <v>16.20000000000001</v>
      </c>
      <c r="AH19" s="10">
        <f t="shared" si="7"/>
        <v>11.340000000000007</v>
      </c>
    </row>
    <row r="24" spans="1:34">
      <c r="K24" t="s">
        <v>23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AH24"/>
  <sheetViews>
    <sheetView workbookViewId="0">
      <selection activeCell="G19" sqref="G19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6" width="11.625" style="8" hidden="1" customWidth="1"/>
    <col min="7" max="7" width="8.625" bestFit="1" customWidth="1"/>
    <col min="8" max="8" width="8.625" hidden="1" customWidth="1"/>
    <col min="9" max="9" width="8.5" bestFit="1" customWidth="1"/>
    <col min="10" max="10" width="8.5" hidden="1" customWidth="1"/>
    <col min="11" max="11" width="8.5" bestFit="1" customWidth="1"/>
    <col min="12" max="12" width="8.5" hidden="1" customWidth="1"/>
    <col min="13" max="13" width="8.5" bestFit="1" customWidth="1"/>
    <col min="14" max="14" width="8.5" hidden="1" customWidth="1"/>
    <col min="15" max="15" width="8.5" bestFit="1" customWidth="1"/>
    <col min="16" max="16" width="8.5" hidden="1" customWidth="1"/>
    <col min="17" max="17" width="8.5" bestFit="1" customWidth="1"/>
    <col min="18" max="18" width="8.5" hidden="1" customWidth="1"/>
    <col min="19" max="19" width="8.5" bestFit="1" customWidth="1"/>
    <col min="20" max="20" width="8.5" hidden="1" customWidth="1"/>
    <col min="21" max="21" width="8.5" bestFit="1" customWidth="1"/>
    <col min="22" max="22" width="8.5" hidden="1" customWidth="1"/>
    <col min="23" max="23" width="8.5" bestFit="1" customWidth="1"/>
    <col min="24" max="24" width="8.5" hidden="1" customWidth="1"/>
    <col min="25" max="25" width="8.5" bestFit="1" customWidth="1"/>
    <col min="26" max="26" width="8.5" hidden="1" customWidth="1"/>
    <col min="27" max="27" width="2.75" customWidth="1"/>
    <col min="28" max="28" width="9.25" bestFit="1" customWidth="1"/>
    <col min="29" max="29" width="0" hidden="1" customWidth="1"/>
    <col min="30" max="30" width="9.25" bestFit="1" customWidth="1"/>
    <col min="31" max="31" width="0" hidden="1" customWidth="1"/>
    <col min="32" max="32" width="9.25" bestFit="1" customWidth="1"/>
    <col min="33" max="33" width="0" hidden="1" customWidth="1"/>
    <col min="34" max="34" width="9.25" bestFit="1" customWidth="1"/>
  </cols>
  <sheetData>
    <row r="1" spans="1:34" s="7" customFormat="1" ht="33" customHeight="1">
      <c r="A1" s="14"/>
      <c r="B1" s="14" t="s">
        <v>22</v>
      </c>
      <c r="C1" s="14" t="s">
        <v>21</v>
      </c>
      <c r="D1" s="14" t="s">
        <v>20</v>
      </c>
      <c r="E1" s="14">
        <v>2000</v>
      </c>
      <c r="F1" s="14"/>
      <c r="G1" s="14" t="s">
        <v>42</v>
      </c>
      <c r="H1" s="14"/>
      <c r="I1" s="14" t="s">
        <v>41</v>
      </c>
      <c r="J1" s="14"/>
      <c r="K1" s="14" t="s">
        <v>40</v>
      </c>
      <c r="L1" s="14"/>
      <c r="M1" s="14" t="s">
        <v>39</v>
      </c>
      <c r="N1" s="14"/>
      <c r="O1" s="14" t="s">
        <v>38</v>
      </c>
      <c r="P1" s="14"/>
      <c r="Q1" s="14" t="s">
        <v>37</v>
      </c>
      <c r="R1" s="14"/>
      <c r="S1" s="14" t="s">
        <v>36</v>
      </c>
      <c r="T1" s="14"/>
      <c r="U1" s="14" t="s">
        <v>35</v>
      </c>
      <c r="V1" s="14"/>
      <c r="W1" s="14" t="s">
        <v>34</v>
      </c>
      <c r="X1" s="14"/>
      <c r="Y1" s="14" t="s">
        <v>33</v>
      </c>
      <c r="AB1" s="7" t="s">
        <v>32</v>
      </c>
      <c r="AD1" s="7" t="s">
        <v>31</v>
      </c>
      <c r="AF1" s="7" t="s">
        <v>30</v>
      </c>
      <c r="AH1" s="7" t="s">
        <v>171</v>
      </c>
    </row>
    <row r="2" spans="1:34">
      <c r="A2" s="26">
        <v>2012</v>
      </c>
      <c r="B2" s="15">
        <f>G2+I2+K2+M2+O2+Q2+S2+U2+W2+Y2+AB2+AD2+AF2+AH2</f>
        <v>1200</v>
      </c>
      <c r="C2" s="16">
        <f>F2+H2+J2+L2+N2+P2+R2+T2+V2+X2+Z2+AC2+AE2+AG2</f>
        <v>2000</v>
      </c>
      <c r="D2" s="17">
        <v>0.6</v>
      </c>
      <c r="E2" s="18">
        <f>E1-G2</f>
        <v>800</v>
      </c>
      <c r="F2" s="19">
        <v>2000</v>
      </c>
      <c r="G2" s="20">
        <f>E1*$D$2</f>
        <v>1200</v>
      </c>
      <c r="H2" s="21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2"/>
      <c r="V2" s="22"/>
      <c r="W2" s="22"/>
      <c r="X2" s="22"/>
      <c r="Y2" s="22"/>
      <c r="Z2" s="9"/>
      <c r="AA2" s="9"/>
      <c r="AB2" s="5"/>
      <c r="AC2" s="5"/>
    </row>
    <row r="3" spans="1:34">
      <c r="A3" s="26">
        <f t="shared" ref="A3:A15" si="0">A2+1</f>
        <v>2013</v>
      </c>
      <c r="B3" s="15">
        <f t="shared" ref="B3:B15" si="1">G3+I3+K3+M3+O3+Q3+S3+U3+W3+Y3+AB3+AD3+AF3+AH3</f>
        <v>1680</v>
      </c>
      <c r="C3" s="16">
        <f t="shared" ref="C3:C15" si="2">F3+H3+J3+L3+N3+P3+R3+T3+V3+X3+Z3+AC3+AE3+AG3</f>
        <v>2800</v>
      </c>
      <c r="D3" s="17">
        <v>0.6</v>
      </c>
      <c r="E3" s="18">
        <f t="shared" ref="E3:E5" si="3">E2-G3</f>
        <v>320</v>
      </c>
      <c r="F3" s="20">
        <f>F2-G2</f>
        <v>800</v>
      </c>
      <c r="G3" s="20">
        <f t="shared" ref="G3:G6" si="4">E2*$D$2</f>
        <v>480</v>
      </c>
      <c r="H3" s="19">
        <v>2000</v>
      </c>
      <c r="I3" s="20">
        <f>G2</f>
        <v>1200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2"/>
      <c r="V3" s="22"/>
      <c r="W3" s="22"/>
      <c r="X3" s="22"/>
      <c r="Y3" s="22"/>
      <c r="Z3" s="9"/>
      <c r="AA3" s="9"/>
      <c r="AB3" s="5"/>
      <c r="AC3" s="5"/>
    </row>
    <row r="4" spans="1:34">
      <c r="A4" s="26">
        <f t="shared" si="0"/>
        <v>2014</v>
      </c>
      <c r="B4" s="15">
        <f t="shared" si="1"/>
        <v>1872</v>
      </c>
      <c r="C4" s="16">
        <f t="shared" si="2"/>
        <v>3120</v>
      </c>
      <c r="D4" s="17">
        <v>0.6</v>
      </c>
      <c r="E4" s="18">
        <f t="shared" si="3"/>
        <v>128</v>
      </c>
      <c r="F4" s="20">
        <f t="shared" ref="F4:H7" si="5">F3-G3</f>
        <v>320</v>
      </c>
      <c r="G4" s="20">
        <f t="shared" si="4"/>
        <v>192</v>
      </c>
      <c r="H4" s="20">
        <f>H3-I3</f>
        <v>800</v>
      </c>
      <c r="I4" s="20">
        <f t="shared" ref="I4:X13" si="6">G3</f>
        <v>480</v>
      </c>
      <c r="J4" s="19">
        <f>H3</f>
        <v>2000</v>
      </c>
      <c r="K4" s="20">
        <f>I3</f>
        <v>1200</v>
      </c>
      <c r="L4" s="20"/>
      <c r="M4" s="20"/>
      <c r="N4" s="20"/>
      <c r="O4" s="20"/>
      <c r="P4" s="20"/>
      <c r="Q4" s="20"/>
      <c r="R4" s="20"/>
      <c r="S4" s="20"/>
      <c r="T4" s="20"/>
      <c r="U4" s="22"/>
      <c r="V4" s="22"/>
      <c r="W4" s="22"/>
      <c r="X4" s="22"/>
      <c r="Y4" s="22"/>
      <c r="Z4" s="9"/>
      <c r="AA4" s="9"/>
      <c r="AB4" s="5"/>
      <c r="AC4" s="5"/>
    </row>
    <row r="5" spans="1:34">
      <c r="A5" s="26">
        <f t="shared" si="0"/>
        <v>2015</v>
      </c>
      <c r="B5" s="15">
        <f t="shared" si="1"/>
        <v>1948.8</v>
      </c>
      <c r="C5" s="16">
        <f t="shared" si="2"/>
        <v>3248</v>
      </c>
      <c r="D5" s="17">
        <v>0.6</v>
      </c>
      <c r="E5" s="18">
        <f t="shared" si="3"/>
        <v>51.2</v>
      </c>
      <c r="F5" s="20">
        <f t="shared" si="5"/>
        <v>128</v>
      </c>
      <c r="G5" s="20">
        <f t="shared" si="4"/>
        <v>76.8</v>
      </c>
      <c r="H5" s="20">
        <f t="shared" si="5"/>
        <v>320</v>
      </c>
      <c r="I5" s="20">
        <f t="shared" si="6"/>
        <v>192</v>
      </c>
      <c r="J5" s="19">
        <f t="shared" si="6"/>
        <v>800</v>
      </c>
      <c r="K5" s="20">
        <f t="shared" si="6"/>
        <v>480</v>
      </c>
      <c r="L5" s="19">
        <f>J4</f>
        <v>2000</v>
      </c>
      <c r="M5" s="20">
        <f>K4</f>
        <v>1200</v>
      </c>
      <c r="N5" s="20"/>
      <c r="O5" s="20"/>
      <c r="P5" s="20"/>
      <c r="Q5" s="20"/>
      <c r="R5" s="20"/>
      <c r="S5" s="20"/>
      <c r="T5" s="20"/>
      <c r="U5" s="22"/>
      <c r="V5" s="22"/>
      <c r="W5" s="22"/>
      <c r="X5" s="22"/>
      <c r="Y5" s="22"/>
      <c r="Z5" s="9"/>
      <c r="AA5" s="9"/>
      <c r="AB5" s="5"/>
      <c r="AC5" s="5"/>
    </row>
    <row r="6" spans="1:34">
      <c r="A6" s="26">
        <f t="shared" si="0"/>
        <v>2016</v>
      </c>
      <c r="B6" s="23">
        <f t="shared" si="1"/>
        <v>1979.52</v>
      </c>
      <c r="C6" s="24">
        <f t="shared" si="2"/>
        <v>3299.2</v>
      </c>
      <c r="D6" s="17">
        <v>0.6</v>
      </c>
      <c r="E6" s="17"/>
      <c r="F6" s="20">
        <f t="shared" si="5"/>
        <v>51.2</v>
      </c>
      <c r="G6" s="20">
        <f t="shared" si="4"/>
        <v>30.72</v>
      </c>
      <c r="H6" s="20">
        <f t="shared" si="5"/>
        <v>128</v>
      </c>
      <c r="I6" s="20">
        <f t="shared" si="6"/>
        <v>76.8</v>
      </c>
      <c r="J6" s="19">
        <f t="shared" si="6"/>
        <v>320</v>
      </c>
      <c r="K6" s="20">
        <f t="shared" si="6"/>
        <v>192</v>
      </c>
      <c r="L6" s="19">
        <f t="shared" si="6"/>
        <v>800</v>
      </c>
      <c r="M6" s="20">
        <f t="shared" si="6"/>
        <v>480</v>
      </c>
      <c r="N6" s="19">
        <f>L5</f>
        <v>2000</v>
      </c>
      <c r="O6" s="20">
        <f>M5</f>
        <v>1200</v>
      </c>
      <c r="P6" s="20"/>
      <c r="Q6" s="20"/>
      <c r="R6" s="20"/>
      <c r="S6" s="20"/>
      <c r="T6" s="20"/>
      <c r="U6" s="22"/>
      <c r="V6" s="22"/>
      <c r="W6" s="22"/>
      <c r="X6" s="22"/>
      <c r="Y6" s="22"/>
      <c r="Z6" s="9"/>
      <c r="AA6" s="9"/>
      <c r="AB6" s="5"/>
      <c r="AC6" s="5"/>
    </row>
    <row r="7" spans="1:34">
      <c r="A7" s="26">
        <f t="shared" si="0"/>
        <v>2017</v>
      </c>
      <c r="B7" s="23">
        <f t="shared" si="1"/>
        <v>1979.52</v>
      </c>
      <c r="C7" s="24">
        <f t="shared" si="2"/>
        <v>3299.2</v>
      </c>
      <c r="D7" s="17">
        <v>0.6</v>
      </c>
      <c r="E7" s="17"/>
      <c r="F7" s="20"/>
      <c r="G7" s="20"/>
      <c r="H7" s="20">
        <f t="shared" si="5"/>
        <v>51.2</v>
      </c>
      <c r="I7" s="20">
        <f t="shared" si="6"/>
        <v>30.72</v>
      </c>
      <c r="J7" s="19">
        <f t="shared" si="6"/>
        <v>128</v>
      </c>
      <c r="K7" s="20">
        <f t="shared" si="6"/>
        <v>76.8</v>
      </c>
      <c r="L7" s="19">
        <f t="shared" si="6"/>
        <v>320</v>
      </c>
      <c r="M7" s="20">
        <f t="shared" si="6"/>
        <v>192</v>
      </c>
      <c r="N7" s="19">
        <f t="shared" si="6"/>
        <v>800</v>
      </c>
      <c r="O7" s="20">
        <f t="shared" si="6"/>
        <v>480</v>
      </c>
      <c r="P7" s="19">
        <f>N6</f>
        <v>2000</v>
      </c>
      <c r="Q7" s="20">
        <f>O6</f>
        <v>1200</v>
      </c>
      <c r="R7" s="20"/>
      <c r="S7" s="20"/>
      <c r="T7" s="20"/>
      <c r="U7" s="22"/>
      <c r="V7" s="22"/>
      <c r="W7" s="22"/>
      <c r="X7" s="22"/>
      <c r="Y7" s="22"/>
      <c r="Z7" s="9"/>
      <c r="AA7" s="9"/>
      <c r="AB7" s="5"/>
      <c r="AC7" s="5"/>
    </row>
    <row r="8" spans="1:34">
      <c r="A8" s="26">
        <f t="shared" si="0"/>
        <v>2018</v>
      </c>
      <c r="B8" s="23">
        <f t="shared" si="1"/>
        <v>1979.52</v>
      </c>
      <c r="C8" s="24">
        <f t="shared" si="2"/>
        <v>3299.2</v>
      </c>
      <c r="D8" s="17">
        <v>0.6</v>
      </c>
      <c r="E8" s="17"/>
      <c r="F8" s="25"/>
      <c r="G8" s="20"/>
      <c r="H8" s="20"/>
      <c r="I8" s="20"/>
      <c r="J8" s="19">
        <f t="shared" si="6"/>
        <v>51.2</v>
      </c>
      <c r="K8" s="20">
        <f t="shared" si="6"/>
        <v>30.72</v>
      </c>
      <c r="L8" s="19">
        <f t="shared" si="6"/>
        <v>128</v>
      </c>
      <c r="M8" s="20">
        <f t="shared" si="6"/>
        <v>76.8</v>
      </c>
      <c r="N8" s="19">
        <f t="shared" si="6"/>
        <v>320</v>
      </c>
      <c r="O8" s="20">
        <f t="shared" si="6"/>
        <v>192</v>
      </c>
      <c r="P8" s="19">
        <f t="shared" si="6"/>
        <v>800</v>
      </c>
      <c r="Q8" s="20">
        <f t="shared" si="6"/>
        <v>480</v>
      </c>
      <c r="R8" s="20">
        <f>P7</f>
        <v>2000</v>
      </c>
      <c r="S8" s="20">
        <f>Q7</f>
        <v>1200</v>
      </c>
      <c r="T8" s="20"/>
      <c r="U8" s="22"/>
      <c r="V8" s="22"/>
      <c r="W8" s="22"/>
      <c r="X8" s="22"/>
      <c r="Y8" s="22"/>
      <c r="Z8" s="9"/>
      <c r="AA8" s="9"/>
      <c r="AB8" s="5"/>
      <c r="AC8" s="5"/>
    </row>
    <row r="9" spans="1:34">
      <c r="A9" s="26">
        <f t="shared" si="0"/>
        <v>2019</v>
      </c>
      <c r="B9" s="23">
        <f t="shared" si="1"/>
        <v>1979.52</v>
      </c>
      <c r="C9" s="24">
        <f t="shared" si="2"/>
        <v>3299.2</v>
      </c>
      <c r="D9" s="17">
        <v>0.6</v>
      </c>
      <c r="E9" s="17"/>
      <c r="F9" s="25"/>
      <c r="G9" s="20"/>
      <c r="H9" s="20"/>
      <c r="I9" s="20"/>
      <c r="J9" s="20"/>
      <c r="K9" s="20"/>
      <c r="L9" s="19">
        <f t="shared" si="6"/>
        <v>51.2</v>
      </c>
      <c r="M9" s="20">
        <f t="shared" si="6"/>
        <v>30.72</v>
      </c>
      <c r="N9" s="19">
        <f t="shared" si="6"/>
        <v>128</v>
      </c>
      <c r="O9" s="20">
        <f t="shared" si="6"/>
        <v>76.8</v>
      </c>
      <c r="P9" s="19">
        <f t="shared" si="6"/>
        <v>320</v>
      </c>
      <c r="Q9" s="20">
        <f t="shared" si="6"/>
        <v>192</v>
      </c>
      <c r="R9" s="20">
        <f t="shared" si="6"/>
        <v>800</v>
      </c>
      <c r="S9" s="20">
        <f t="shared" si="6"/>
        <v>480</v>
      </c>
      <c r="T9" s="20">
        <f>R8</f>
        <v>2000</v>
      </c>
      <c r="U9" s="20">
        <f>S8</f>
        <v>1200</v>
      </c>
      <c r="V9" s="22"/>
      <c r="W9" s="22"/>
      <c r="X9" s="22"/>
      <c r="Y9" s="22"/>
      <c r="Z9" s="9"/>
      <c r="AA9" s="9"/>
      <c r="AB9" s="5"/>
      <c r="AC9" s="5"/>
    </row>
    <row r="10" spans="1:34">
      <c r="A10" s="26">
        <f t="shared" si="0"/>
        <v>2020</v>
      </c>
      <c r="B10" s="23">
        <f t="shared" si="1"/>
        <v>1979.52</v>
      </c>
      <c r="C10" s="24">
        <f t="shared" si="2"/>
        <v>3299.2</v>
      </c>
      <c r="D10" s="17">
        <v>0.6</v>
      </c>
      <c r="E10" s="17"/>
      <c r="F10" s="25"/>
      <c r="G10" s="20"/>
      <c r="H10" s="20"/>
      <c r="I10" s="20"/>
      <c r="J10" s="20"/>
      <c r="K10" s="20"/>
      <c r="L10" s="20"/>
      <c r="M10" s="20"/>
      <c r="N10" s="19">
        <f t="shared" si="6"/>
        <v>51.2</v>
      </c>
      <c r="O10" s="20">
        <f t="shared" si="6"/>
        <v>30.72</v>
      </c>
      <c r="P10" s="19">
        <f t="shared" si="6"/>
        <v>128</v>
      </c>
      <c r="Q10" s="20">
        <f t="shared" si="6"/>
        <v>76.8</v>
      </c>
      <c r="R10" s="20">
        <f t="shared" si="6"/>
        <v>320</v>
      </c>
      <c r="S10" s="20">
        <f t="shared" si="6"/>
        <v>192</v>
      </c>
      <c r="T10" s="20">
        <f t="shared" si="6"/>
        <v>800</v>
      </c>
      <c r="U10" s="20">
        <f t="shared" si="6"/>
        <v>480</v>
      </c>
      <c r="V10" s="20">
        <f>T9</f>
        <v>2000</v>
      </c>
      <c r="W10" s="20">
        <f>U9</f>
        <v>1200</v>
      </c>
      <c r="X10" s="22"/>
      <c r="Y10" s="22"/>
      <c r="Z10" s="9"/>
      <c r="AA10" s="9"/>
      <c r="AB10" s="5"/>
      <c r="AC10" s="5"/>
    </row>
    <row r="11" spans="1:34">
      <c r="A11" s="26">
        <f t="shared" si="0"/>
        <v>2021</v>
      </c>
      <c r="B11" s="23">
        <f t="shared" si="1"/>
        <v>1979.52</v>
      </c>
      <c r="C11" s="24">
        <f t="shared" si="2"/>
        <v>3299.2</v>
      </c>
      <c r="D11" s="17">
        <v>0.6</v>
      </c>
      <c r="E11" s="17"/>
      <c r="F11" s="25"/>
      <c r="G11" s="20"/>
      <c r="H11" s="20"/>
      <c r="I11" s="20"/>
      <c r="J11" s="20"/>
      <c r="K11" s="20"/>
      <c r="L11" s="20"/>
      <c r="M11" s="20"/>
      <c r="N11" s="20"/>
      <c r="O11" s="20"/>
      <c r="P11" s="19">
        <f t="shared" si="6"/>
        <v>51.2</v>
      </c>
      <c r="Q11" s="20">
        <f t="shared" si="6"/>
        <v>30.72</v>
      </c>
      <c r="R11" s="20">
        <f t="shared" si="6"/>
        <v>128</v>
      </c>
      <c r="S11" s="20">
        <f t="shared" si="6"/>
        <v>76.8</v>
      </c>
      <c r="T11" s="20">
        <f t="shared" si="6"/>
        <v>320</v>
      </c>
      <c r="U11" s="20">
        <f t="shared" si="6"/>
        <v>192</v>
      </c>
      <c r="V11" s="20">
        <f t="shared" si="6"/>
        <v>800</v>
      </c>
      <c r="W11" s="20">
        <f t="shared" si="6"/>
        <v>480</v>
      </c>
      <c r="X11" s="20">
        <f>V10</f>
        <v>2000</v>
      </c>
      <c r="Y11" s="20">
        <f>W10</f>
        <v>1200</v>
      </c>
      <c r="Z11" s="9"/>
      <c r="AA11" s="9"/>
      <c r="AB11" s="5"/>
      <c r="AC11" s="5"/>
    </row>
    <row r="12" spans="1:34">
      <c r="A12" s="26">
        <f t="shared" si="0"/>
        <v>2022</v>
      </c>
      <c r="B12" s="23">
        <f t="shared" si="1"/>
        <v>1979.52</v>
      </c>
      <c r="C12" s="24">
        <f t="shared" si="2"/>
        <v>3299.2</v>
      </c>
      <c r="D12" s="17">
        <v>0.6</v>
      </c>
      <c r="E12" s="17"/>
      <c r="F12" s="25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f t="shared" si="6"/>
        <v>51.2</v>
      </c>
      <c r="S12" s="20">
        <f t="shared" si="6"/>
        <v>30.72</v>
      </c>
      <c r="T12" s="20">
        <f t="shared" si="6"/>
        <v>128</v>
      </c>
      <c r="U12" s="20">
        <f t="shared" si="6"/>
        <v>76.8</v>
      </c>
      <c r="V12" s="20">
        <f t="shared" si="6"/>
        <v>320</v>
      </c>
      <c r="W12" s="20">
        <f t="shared" si="6"/>
        <v>192</v>
      </c>
      <c r="X12" s="20">
        <f t="shared" si="6"/>
        <v>800</v>
      </c>
      <c r="Y12" s="20">
        <f t="shared" ref="U12:AH19" si="7">W11</f>
        <v>480</v>
      </c>
      <c r="Z12" s="3">
        <f>X11</f>
        <v>2000</v>
      </c>
      <c r="AA12" s="3"/>
      <c r="AB12" s="6">
        <f>Y11</f>
        <v>1200</v>
      </c>
      <c r="AC12" s="9"/>
    </row>
    <row r="13" spans="1:34">
      <c r="A13" s="26">
        <f t="shared" si="0"/>
        <v>2023</v>
      </c>
      <c r="B13" s="23">
        <f t="shared" si="1"/>
        <v>1979.52</v>
      </c>
      <c r="C13" s="24">
        <f t="shared" si="2"/>
        <v>3299.2</v>
      </c>
      <c r="D13" s="17">
        <v>0.6</v>
      </c>
      <c r="E13" s="17"/>
      <c r="F13" s="25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>
        <f t="shared" si="6"/>
        <v>51.2</v>
      </c>
      <c r="U13" s="20">
        <f t="shared" si="7"/>
        <v>30.72</v>
      </c>
      <c r="V13" s="20">
        <f t="shared" si="6"/>
        <v>128</v>
      </c>
      <c r="W13" s="20">
        <f t="shared" si="7"/>
        <v>76.8</v>
      </c>
      <c r="X13" s="20">
        <f t="shared" si="6"/>
        <v>320</v>
      </c>
      <c r="Y13" s="20">
        <f t="shared" si="7"/>
        <v>192</v>
      </c>
      <c r="Z13" s="3">
        <f t="shared" si="7"/>
        <v>800</v>
      </c>
      <c r="AA13" s="3"/>
      <c r="AB13" s="6">
        <f t="shared" ref="AB13:AB16" si="8">Y12</f>
        <v>480</v>
      </c>
      <c r="AC13" s="3">
        <f>Z12</f>
        <v>2000</v>
      </c>
      <c r="AD13" s="10">
        <f>AB12</f>
        <v>1200</v>
      </c>
      <c r="AE13" s="10"/>
      <c r="AF13" s="11"/>
      <c r="AG13" s="11"/>
      <c r="AH13" s="11"/>
    </row>
    <row r="14" spans="1:34">
      <c r="A14" s="26">
        <f t="shared" si="0"/>
        <v>2024</v>
      </c>
      <c r="B14" s="23">
        <f t="shared" si="1"/>
        <v>1979.52</v>
      </c>
      <c r="C14" s="24">
        <f t="shared" si="2"/>
        <v>3299.2</v>
      </c>
      <c r="D14" s="17">
        <v>0.6</v>
      </c>
      <c r="E14" s="17"/>
      <c r="F14" s="25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2"/>
      <c r="V14" s="20">
        <f t="shared" si="7"/>
        <v>51.2</v>
      </c>
      <c r="W14" s="20">
        <f t="shared" si="7"/>
        <v>30.72</v>
      </c>
      <c r="X14" s="20">
        <f t="shared" si="7"/>
        <v>128</v>
      </c>
      <c r="Y14" s="20">
        <f t="shared" si="7"/>
        <v>76.8</v>
      </c>
      <c r="Z14" s="3">
        <f t="shared" si="7"/>
        <v>320</v>
      </c>
      <c r="AA14" s="3"/>
      <c r="AB14" s="6">
        <f t="shared" si="8"/>
        <v>192</v>
      </c>
      <c r="AC14" s="3">
        <f>Z13</f>
        <v>800</v>
      </c>
      <c r="AD14" s="10">
        <f t="shared" ref="AD14:AD17" si="9">AB13</f>
        <v>480</v>
      </c>
      <c r="AE14" s="10">
        <f>AC13</f>
        <v>2000</v>
      </c>
      <c r="AF14" s="10">
        <f>AD13</f>
        <v>1200</v>
      </c>
      <c r="AG14" s="10"/>
      <c r="AH14" s="11"/>
    </row>
    <row r="15" spans="1:34">
      <c r="A15" s="26">
        <f t="shared" si="0"/>
        <v>2025</v>
      </c>
      <c r="B15" s="23">
        <f t="shared" si="1"/>
        <v>1979.52</v>
      </c>
      <c r="C15" s="24">
        <f t="shared" si="2"/>
        <v>3299.2</v>
      </c>
      <c r="D15" s="17">
        <v>0.6</v>
      </c>
      <c r="E15" s="17"/>
      <c r="F15" s="25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2"/>
      <c r="V15" s="22"/>
      <c r="W15" s="22"/>
      <c r="X15" s="20">
        <f t="shared" si="7"/>
        <v>51.2</v>
      </c>
      <c r="Y15" s="20">
        <f t="shared" si="7"/>
        <v>30.72</v>
      </c>
      <c r="Z15" s="3">
        <f t="shared" si="7"/>
        <v>128</v>
      </c>
      <c r="AA15" s="3"/>
      <c r="AB15" s="6">
        <f t="shared" si="8"/>
        <v>76.8</v>
      </c>
      <c r="AC15" s="3">
        <f>Z14</f>
        <v>320</v>
      </c>
      <c r="AD15" s="10">
        <f t="shared" si="9"/>
        <v>192</v>
      </c>
      <c r="AE15" s="10">
        <f t="shared" si="7"/>
        <v>800</v>
      </c>
      <c r="AF15" s="10">
        <f t="shared" si="7"/>
        <v>480</v>
      </c>
      <c r="AG15" s="10">
        <f>AE14</f>
        <v>2000</v>
      </c>
      <c r="AH15" s="10">
        <f>AF14</f>
        <v>1200</v>
      </c>
    </row>
    <row r="16" spans="1:34">
      <c r="A16" s="26"/>
      <c r="B16" s="15"/>
      <c r="C16" s="26"/>
      <c r="D16" s="14"/>
      <c r="E16" s="14"/>
      <c r="F16" s="14"/>
      <c r="G16" s="27">
        <f t="shared" ref="G16:W16" si="10">SUM(G1:G14)</f>
        <v>1979.52</v>
      </c>
      <c r="H16" s="27"/>
      <c r="I16" s="27">
        <f t="shared" si="10"/>
        <v>1979.52</v>
      </c>
      <c r="J16" s="27"/>
      <c r="K16" s="27">
        <f t="shared" si="10"/>
        <v>1979.52</v>
      </c>
      <c r="L16" s="27"/>
      <c r="M16" s="27">
        <f t="shared" si="10"/>
        <v>1979.52</v>
      </c>
      <c r="N16" s="27"/>
      <c r="O16" s="27">
        <f t="shared" si="10"/>
        <v>1979.52</v>
      </c>
      <c r="P16" s="27"/>
      <c r="Q16" s="27">
        <f t="shared" si="10"/>
        <v>1979.52</v>
      </c>
      <c r="R16" s="27"/>
      <c r="S16" s="27">
        <f t="shared" si="10"/>
        <v>1979.52</v>
      </c>
      <c r="T16" s="27"/>
      <c r="U16" s="27">
        <f t="shared" si="10"/>
        <v>1979.52</v>
      </c>
      <c r="V16" s="27"/>
      <c r="W16" s="27">
        <f t="shared" si="10"/>
        <v>1979.52</v>
      </c>
      <c r="X16" s="27"/>
      <c r="Y16" s="27">
        <f>SUM(Y2:Y15)</f>
        <v>1979.52</v>
      </c>
      <c r="Z16" s="3">
        <f t="shared" si="7"/>
        <v>51.2</v>
      </c>
      <c r="AA16" s="3"/>
      <c r="AB16" s="6">
        <f t="shared" si="8"/>
        <v>30.72</v>
      </c>
      <c r="AC16" s="3">
        <f>Z15</f>
        <v>128</v>
      </c>
      <c r="AD16" s="10">
        <f t="shared" si="9"/>
        <v>76.8</v>
      </c>
      <c r="AE16" s="10">
        <f t="shared" si="7"/>
        <v>320</v>
      </c>
      <c r="AF16" s="10">
        <f t="shared" si="7"/>
        <v>192</v>
      </c>
      <c r="AG16" s="10">
        <f t="shared" si="7"/>
        <v>800</v>
      </c>
      <c r="AH16" s="10">
        <f t="shared" si="7"/>
        <v>480</v>
      </c>
    </row>
    <row r="17" spans="1:34">
      <c r="A17" s="26"/>
      <c r="B17" s="26"/>
      <c r="C17" s="26"/>
      <c r="D17" s="14" t="s">
        <v>27</v>
      </c>
      <c r="E17" s="14"/>
      <c r="F17" s="14"/>
      <c r="G17" s="28">
        <f>G16/2000</f>
        <v>0.98975999999999997</v>
      </c>
      <c r="H17" s="28"/>
      <c r="I17" s="28">
        <f t="shared" ref="I17:Y17" si="11">I16/2000</f>
        <v>0.98975999999999997</v>
      </c>
      <c r="J17" s="28"/>
      <c r="K17" s="28">
        <f t="shared" si="11"/>
        <v>0.98975999999999997</v>
      </c>
      <c r="L17" s="28"/>
      <c r="M17" s="28">
        <f t="shared" si="11"/>
        <v>0.98975999999999997</v>
      </c>
      <c r="N17" s="28"/>
      <c r="O17" s="28">
        <f t="shared" si="11"/>
        <v>0.98975999999999997</v>
      </c>
      <c r="P17" s="28"/>
      <c r="Q17" s="28">
        <f t="shared" si="11"/>
        <v>0.98975999999999997</v>
      </c>
      <c r="R17" s="28"/>
      <c r="S17" s="28">
        <f t="shared" si="11"/>
        <v>0.98975999999999997</v>
      </c>
      <c r="T17" s="28"/>
      <c r="U17" s="28">
        <f t="shared" si="11"/>
        <v>0.98975999999999997</v>
      </c>
      <c r="V17" s="28"/>
      <c r="W17" s="28">
        <f t="shared" si="11"/>
        <v>0.98975999999999997</v>
      </c>
      <c r="X17" s="28"/>
      <c r="Y17" s="28">
        <f t="shared" si="11"/>
        <v>0.98975999999999997</v>
      </c>
      <c r="Z17" s="12"/>
      <c r="AA17" s="12"/>
      <c r="AB17" s="5"/>
      <c r="AC17" s="3">
        <f>Z16</f>
        <v>51.2</v>
      </c>
      <c r="AD17" s="10">
        <f t="shared" si="9"/>
        <v>30.72</v>
      </c>
      <c r="AE17" s="10">
        <f t="shared" si="7"/>
        <v>128</v>
      </c>
      <c r="AF17" s="10">
        <f t="shared" si="7"/>
        <v>76.8</v>
      </c>
      <c r="AG17" s="10">
        <f t="shared" si="7"/>
        <v>320</v>
      </c>
      <c r="AH17" s="10">
        <f t="shared" si="7"/>
        <v>192</v>
      </c>
    </row>
    <row r="18" spans="1:34">
      <c r="C18" t="s">
        <v>23</v>
      </c>
      <c r="AD18" s="11"/>
      <c r="AE18" s="10">
        <f t="shared" si="7"/>
        <v>51.2</v>
      </c>
      <c r="AF18" s="10">
        <f t="shared" si="7"/>
        <v>30.72</v>
      </c>
      <c r="AG18" s="10">
        <f t="shared" si="7"/>
        <v>128</v>
      </c>
      <c r="AH18" s="10">
        <f t="shared" si="7"/>
        <v>76.8</v>
      </c>
    </row>
    <row r="19" spans="1:34">
      <c r="AD19" s="11"/>
      <c r="AE19" s="11"/>
      <c r="AF19" s="11"/>
      <c r="AG19" s="10">
        <f t="shared" si="7"/>
        <v>51.2</v>
      </c>
      <c r="AH19" s="10">
        <f t="shared" si="7"/>
        <v>30.72</v>
      </c>
    </row>
    <row r="24" spans="1:34">
      <c r="K24" t="s">
        <v>23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AH24"/>
  <sheetViews>
    <sheetView tabSelected="1" topLeftCell="A16" workbookViewId="0">
      <selection activeCell="M42" sqref="M41:M42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6" width="11.625" style="8" hidden="1" customWidth="1"/>
    <col min="7" max="7" width="8.625" bestFit="1" customWidth="1"/>
    <col min="8" max="8" width="8.625" hidden="1" customWidth="1"/>
    <col min="9" max="9" width="8.5" bestFit="1" customWidth="1"/>
    <col min="10" max="10" width="8.5" hidden="1" customWidth="1"/>
    <col min="11" max="11" width="8.5" bestFit="1" customWidth="1"/>
    <col min="12" max="12" width="8.5" hidden="1" customWidth="1"/>
    <col min="13" max="13" width="8.5" bestFit="1" customWidth="1"/>
    <col min="14" max="14" width="8.5" hidden="1" customWidth="1"/>
    <col min="15" max="15" width="8.5" bestFit="1" customWidth="1"/>
    <col min="16" max="16" width="8.5" hidden="1" customWidth="1"/>
    <col min="17" max="17" width="8.5" bestFit="1" customWidth="1"/>
    <col min="18" max="18" width="8.5" hidden="1" customWidth="1"/>
    <col min="19" max="19" width="8.5" bestFit="1" customWidth="1"/>
    <col min="20" max="20" width="8.5" hidden="1" customWidth="1"/>
    <col min="21" max="21" width="8.5" bestFit="1" customWidth="1"/>
    <col min="22" max="22" width="8.5" hidden="1" customWidth="1"/>
    <col min="23" max="23" width="8.5" bestFit="1" customWidth="1"/>
    <col min="24" max="24" width="8.5" hidden="1" customWidth="1"/>
    <col min="25" max="25" width="8.5" bestFit="1" customWidth="1"/>
    <col min="26" max="26" width="8.5" hidden="1" customWidth="1"/>
    <col min="27" max="27" width="2.75" customWidth="1"/>
    <col min="28" max="28" width="9.25" bestFit="1" customWidth="1"/>
    <col min="29" max="29" width="0" hidden="1" customWidth="1"/>
    <col min="30" max="30" width="9.25" bestFit="1" customWidth="1"/>
    <col min="31" max="31" width="0" hidden="1" customWidth="1"/>
    <col min="32" max="32" width="9.25" bestFit="1" customWidth="1"/>
    <col min="33" max="33" width="0" hidden="1" customWidth="1"/>
    <col min="34" max="34" width="9.25" bestFit="1" customWidth="1"/>
  </cols>
  <sheetData>
    <row r="1" spans="1:34" s="7" customFormat="1" ht="33" customHeight="1">
      <c r="A1" s="14"/>
      <c r="B1" s="14" t="s">
        <v>22</v>
      </c>
      <c r="C1" s="14" t="s">
        <v>21</v>
      </c>
      <c r="D1" s="14" t="s">
        <v>20</v>
      </c>
      <c r="E1" s="14">
        <v>2000</v>
      </c>
      <c r="F1" s="14"/>
      <c r="G1" s="14" t="s">
        <v>42</v>
      </c>
      <c r="H1" s="14"/>
      <c r="I1" s="14" t="s">
        <v>41</v>
      </c>
      <c r="J1" s="14"/>
      <c r="K1" s="14" t="s">
        <v>40</v>
      </c>
      <c r="L1" s="14"/>
      <c r="M1" s="14" t="s">
        <v>39</v>
      </c>
      <c r="N1" s="14"/>
      <c r="O1" s="14" t="s">
        <v>38</v>
      </c>
      <c r="P1" s="14"/>
      <c r="Q1" s="14" t="s">
        <v>37</v>
      </c>
      <c r="R1" s="14"/>
      <c r="S1" s="14" t="s">
        <v>36</v>
      </c>
      <c r="T1" s="14"/>
      <c r="U1" s="14" t="s">
        <v>35</v>
      </c>
      <c r="V1" s="14"/>
      <c r="W1" s="14" t="s">
        <v>34</v>
      </c>
      <c r="X1" s="14"/>
      <c r="Y1" s="14" t="s">
        <v>33</v>
      </c>
      <c r="AB1" s="7" t="s">
        <v>32</v>
      </c>
      <c r="AD1" s="7" t="s">
        <v>31</v>
      </c>
      <c r="AF1" s="7" t="s">
        <v>30</v>
      </c>
      <c r="AH1" s="7" t="s">
        <v>171</v>
      </c>
    </row>
    <row r="2" spans="1:34">
      <c r="A2" s="26">
        <v>2012</v>
      </c>
      <c r="B2" s="15">
        <f>G2+I2+K2+M2+O2+Q2+S2+U2+W2+Y2+AB2+AD2+AF2+AH2</f>
        <v>1000</v>
      </c>
      <c r="C2" s="16">
        <f>F2+H2+J2+L2+N2+P2+R2+T2+V2+X2+Z2+AC2+AE2+AG2</f>
        <v>2000</v>
      </c>
      <c r="D2" s="17">
        <v>0.5</v>
      </c>
      <c r="E2" s="18">
        <f>E1-G2</f>
        <v>1000</v>
      </c>
      <c r="F2" s="19">
        <v>2000</v>
      </c>
      <c r="G2" s="20">
        <f>E1*$D$2</f>
        <v>1000</v>
      </c>
      <c r="H2" s="21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2"/>
      <c r="V2" s="22"/>
      <c r="W2" s="22"/>
      <c r="X2" s="22"/>
      <c r="Y2" s="22"/>
      <c r="Z2" s="9"/>
      <c r="AA2" s="9"/>
      <c r="AB2" s="5"/>
      <c r="AC2" s="5"/>
    </row>
    <row r="3" spans="1:34">
      <c r="A3" s="26">
        <f t="shared" ref="A3:A15" si="0">A2+1</f>
        <v>2013</v>
      </c>
      <c r="B3" s="15">
        <f t="shared" ref="B3:B15" si="1">G3+I3+K3+M3+O3+Q3+S3+U3+W3+Y3+AB3+AD3+AF3+AH3</f>
        <v>1500</v>
      </c>
      <c r="C3" s="16">
        <f t="shared" ref="C3:C15" si="2">F3+H3+J3+L3+N3+P3+R3+T3+V3+X3+Z3+AC3+AE3+AG3</f>
        <v>3000</v>
      </c>
      <c r="D3" s="17">
        <v>0.5</v>
      </c>
      <c r="E3" s="18">
        <f t="shared" ref="E3:E5" si="3">E2-G3</f>
        <v>500</v>
      </c>
      <c r="F3" s="20">
        <f>F2-G2</f>
        <v>1000</v>
      </c>
      <c r="G3" s="20">
        <f t="shared" ref="G3:G6" si="4">E2*$D$2</f>
        <v>500</v>
      </c>
      <c r="H3" s="19">
        <v>2000</v>
      </c>
      <c r="I3" s="20">
        <f>G2</f>
        <v>1000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2"/>
      <c r="V3" s="22"/>
      <c r="W3" s="22"/>
      <c r="X3" s="22"/>
      <c r="Y3" s="22"/>
      <c r="Z3" s="9"/>
      <c r="AA3" s="9"/>
      <c r="AB3" s="5"/>
      <c r="AC3" s="5"/>
    </row>
    <row r="4" spans="1:34">
      <c r="A4" s="26">
        <f t="shared" si="0"/>
        <v>2014</v>
      </c>
      <c r="B4" s="15">
        <f t="shared" si="1"/>
        <v>1750</v>
      </c>
      <c r="C4" s="16">
        <f t="shared" si="2"/>
        <v>3500</v>
      </c>
      <c r="D4" s="17">
        <v>0.5</v>
      </c>
      <c r="E4" s="18">
        <f t="shared" si="3"/>
        <v>250</v>
      </c>
      <c r="F4" s="20">
        <f t="shared" ref="F4:H7" si="5">F3-G3</f>
        <v>500</v>
      </c>
      <c r="G4" s="20">
        <f t="shared" si="4"/>
        <v>250</v>
      </c>
      <c r="H4" s="20">
        <f>H3-I3</f>
        <v>1000</v>
      </c>
      <c r="I4" s="20">
        <f t="shared" ref="I4:X13" si="6">G3</f>
        <v>500</v>
      </c>
      <c r="J4" s="19">
        <f>H3</f>
        <v>2000</v>
      </c>
      <c r="K4" s="20">
        <f>I3</f>
        <v>1000</v>
      </c>
      <c r="L4" s="20"/>
      <c r="M4" s="20"/>
      <c r="N4" s="20"/>
      <c r="O4" s="20"/>
      <c r="P4" s="20"/>
      <c r="Q4" s="20"/>
      <c r="R4" s="20"/>
      <c r="S4" s="20"/>
      <c r="T4" s="20"/>
      <c r="U4" s="22"/>
      <c r="V4" s="22"/>
      <c r="W4" s="22"/>
      <c r="X4" s="22"/>
      <c r="Y4" s="22"/>
      <c r="Z4" s="9"/>
      <c r="AA4" s="9"/>
      <c r="AB4" s="5"/>
      <c r="AC4" s="5"/>
    </row>
    <row r="5" spans="1:34">
      <c r="A5" s="26">
        <f t="shared" si="0"/>
        <v>2015</v>
      </c>
      <c r="B5" s="15">
        <f t="shared" si="1"/>
        <v>1875</v>
      </c>
      <c r="C5" s="16">
        <f t="shared" si="2"/>
        <v>3750</v>
      </c>
      <c r="D5" s="17">
        <v>0.5</v>
      </c>
      <c r="E5" s="18">
        <f t="shared" si="3"/>
        <v>125</v>
      </c>
      <c r="F5" s="20">
        <f t="shared" si="5"/>
        <v>250</v>
      </c>
      <c r="G5" s="20">
        <f t="shared" si="4"/>
        <v>125</v>
      </c>
      <c r="H5" s="20">
        <f t="shared" si="5"/>
        <v>500</v>
      </c>
      <c r="I5" s="20">
        <f t="shared" si="6"/>
        <v>250</v>
      </c>
      <c r="J5" s="19">
        <f t="shared" si="6"/>
        <v>1000</v>
      </c>
      <c r="K5" s="20">
        <f t="shared" si="6"/>
        <v>500</v>
      </c>
      <c r="L5" s="19">
        <f>J4</f>
        <v>2000</v>
      </c>
      <c r="M5" s="20">
        <f>K4</f>
        <v>1000</v>
      </c>
      <c r="N5" s="20"/>
      <c r="O5" s="20"/>
      <c r="P5" s="20"/>
      <c r="Q5" s="20"/>
      <c r="R5" s="20"/>
      <c r="S5" s="20"/>
      <c r="T5" s="20"/>
      <c r="U5" s="22"/>
      <c r="V5" s="22"/>
      <c r="W5" s="22"/>
      <c r="X5" s="22"/>
      <c r="Y5" s="22"/>
      <c r="Z5" s="9"/>
      <c r="AA5" s="9"/>
      <c r="AB5" s="5"/>
      <c r="AC5" s="5"/>
    </row>
    <row r="6" spans="1:34">
      <c r="A6" s="26">
        <f t="shared" si="0"/>
        <v>2016</v>
      </c>
      <c r="B6" s="23">
        <f t="shared" si="1"/>
        <v>1937.5</v>
      </c>
      <c r="C6" s="24">
        <f t="shared" si="2"/>
        <v>3875</v>
      </c>
      <c r="D6" s="17">
        <v>0.5</v>
      </c>
      <c r="E6" s="17"/>
      <c r="F6" s="20">
        <f t="shared" si="5"/>
        <v>125</v>
      </c>
      <c r="G6" s="20">
        <f t="shared" si="4"/>
        <v>62.5</v>
      </c>
      <c r="H6" s="20">
        <f t="shared" si="5"/>
        <v>250</v>
      </c>
      <c r="I6" s="20">
        <f t="shared" si="6"/>
        <v>125</v>
      </c>
      <c r="J6" s="19">
        <f t="shared" si="6"/>
        <v>500</v>
      </c>
      <c r="K6" s="20">
        <f t="shared" si="6"/>
        <v>250</v>
      </c>
      <c r="L6" s="19">
        <f t="shared" si="6"/>
        <v>1000</v>
      </c>
      <c r="M6" s="20">
        <f t="shared" si="6"/>
        <v>500</v>
      </c>
      <c r="N6" s="19">
        <f>L5</f>
        <v>2000</v>
      </c>
      <c r="O6" s="20">
        <f>M5</f>
        <v>1000</v>
      </c>
      <c r="P6" s="20"/>
      <c r="Q6" s="20"/>
      <c r="R6" s="20"/>
      <c r="S6" s="20"/>
      <c r="T6" s="20"/>
      <c r="U6" s="22"/>
      <c r="V6" s="22"/>
      <c r="W6" s="22"/>
      <c r="X6" s="22"/>
      <c r="Y6" s="22"/>
      <c r="Z6" s="9"/>
      <c r="AA6" s="9"/>
      <c r="AB6" s="5"/>
      <c r="AC6" s="5"/>
    </row>
    <row r="7" spans="1:34">
      <c r="A7" s="26">
        <f t="shared" si="0"/>
        <v>2017</v>
      </c>
      <c r="B7" s="23">
        <f t="shared" si="1"/>
        <v>1937.5</v>
      </c>
      <c r="C7" s="24">
        <f t="shared" si="2"/>
        <v>3875</v>
      </c>
      <c r="D7" s="17">
        <v>0.5</v>
      </c>
      <c r="E7" s="17"/>
      <c r="F7" s="20"/>
      <c r="G7" s="20"/>
      <c r="H7" s="20">
        <f t="shared" si="5"/>
        <v>125</v>
      </c>
      <c r="I7" s="20">
        <f t="shared" si="6"/>
        <v>62.5</v>
      </c>
      <c r="J7" s="19">
        <f t="shared" si="6"/>
        <v>250</v>
      </c>
      <c r="K7" s="20">
        <f t="shared" si="6"/>
        <v>125</v>
      </c>
      <c r="L7" s="19">
        <f t="shared" si="6"/>
        <v>500</v>
      </c>
      <c r="M7" s="20">
        <f t="shared" si="6"/>
        <v>250</v>
      </c>
      <c r="N7" s="19">
        <f t="shared" si="6"/>
        <v>1000</v>
      </c>
      <c r="O7" s="20">
        <f t="shared" si="6"/>
        <v>500</v>
      </c>
      <c r="P7" s="19">
        <f>N6</f>
        <v>2000</v>
      </c>
      <c r="Q7" s="20">
        <f>O6</f>
        <v>1000</v>
      </c>
      <c r="R7" s="20"/>
      <c r="S7" s="20"/>
      <c r="T7" s="20"/>
      <c r="U7" s="22"/>
      <c r="V7" s="22"/>
      <c r="W7" s="22"/>
      <c r="X7" s="22"/>
      <c r="Y7" s="22"/>
      <c r="Z7" s="9"/>
      <c r="AA7" s="9"/>
      <c r="AB7" s="5"/>
      <c r="AC7" s="5"/>
    </row>
    <row r="8" spans="1:34">
      <c r="A8" s="26">
        <f t="shared" si="0"/>
        <v>2018</v>
      </c>
      <c r="B8" s="23">
        <f t="shared" si="1"/>
        <v>1937.5</v>
      </c>
      <c r="C8" s="24">
        <f t="shared" si="2"/>
        <v>3875</v>
      </c>
      <c r="D8" s="17">
        <v>0.5</v>
      </c>
      <c r="E8" s="17"/>
      <c r="F8" s="25"/>
      <c r="G8" s="20"/>
      <c r="H8" s="20"/>
      <c r="I8" s="20"/>
      <c r="J8" s="19">
        <f t="shared" si="6"/>
        <v>125</v>
      </c>
      <c r="K8" s="20">
        <f t="shared" si="6"/>
        <v>62.5</v>
      </c>
      <c r="L8" s="19">
        <f t="shared" si="6"/>
        <v>250</v>
      </c>
      <c r="M8" s="20">
        <f t="shared" si="6"/>
        <v>125</v>
      </c>
      <c r="N8" s="19">
        <f t="shared" si="6"/>
        <v>500</v>
      </c>
      <c r="O8" s="20">
        <f t="shared" si="6"/>
        <v>250</v>
      </c>
      <c r="P8" s="19">
        <f t="shared" si="6"/>
        <v>1000</v>
      </c>
      <c r="Q8" s="20">
        <f t="shared" si="6"/>
        <v>500</v>
      </c>
      <c r="R8" s="20">
        <f>P7</f>
        <v>2000</v>
      </c>
      <c r="S8" s="20">
        <f>Q7</f>
        <v>1000</v>
      </c>
      <c r="T8" s="20"/>
      <c r="U8" s="22"/>
      <c r="V8" s="22"/>
      <c r="W8" s="22"/>
      <c r="X8" s="22"/>
      <c r="Y8" s="22"/>
      <c r="Z8" s="9"/>
      <c r="AA8" s="9"/>
      <c r="AB8" s="5"/>
      <c r="AC8" s="5"/>
    </row>
    <row r="9" spans="1:34">
      <c r="A9" s="26">
        <f t="shared" si="0"/>
        <v>2019</v>
      </c>
      <c r="B9" s="23">
        <f t="shared" si="1"/>
        <v>1937.5</v>
      </c>
      <c r="C9" s="24">
        <f t="shared" si="2"/>
        <v>3875</v>
      </c>
      <c r="D9" s="17">
        <v>0.5</v>
      </c>
      <c r="E9" s="17"/>
      <c r="F9" s="25"/>
      <c r="G9" s="20"/>
      <c r="H9" s="20"/>
      <c r="I9" s="20"/>
      <c r="J9" s="20"/>
      <c r="K9" s="20"/>
      <c r="L9" s="19">
        <f t="shared" si="6"/>
        <v>125</v>
      </c>
      <c r="M9" s="20">
        <f t="shared" si="6"/>
        <v>62.5</v>
      </c>
      <c r="N9" s="19">
        <f t="shared" si="6"/>
        <v>250</v>
      </c>
      <c r="O9" s="20">
        <f t="shared" si="6"/>
        <v>125</v>
      </c>
      <c r="P9" s="19">
        <f t="shared" si="6"/>
        <v>500</v>
      </c>
      <c r="Q9" s="20">
        <f t="shared" si="6"/>
        <v>250</v>
      </c>
      <c r="R9" s="20">
        <f t="shared" si="6"/>
        <v>1000</v>
      </c>
      <c r="S9" s="20">
        <f t="shared" si="6"/>
        <v>500</v>
      </c>
      <c r="T9" s="20">
        <f>R8</f>
        <v>2000</v>
      </c>
      <c r="U9" s="20">
        <f>S8</f>
        <v>1000</v>
      </c>
      <c r="V9" s="22"/>
      <c r="W9" s="22"/>
      <c r="X9" s="22"/>
      <c r="Y9" s="22"/>
      <c r="Z9" s="9"/>
      <c r="AA9" s="9"/>
      <c r="AB9" s="5"/>
      <c r="AC9" s="5"/>
    </row>
    <row r="10" spans="1:34">
      <c r="A10" s="26">
        <f t="shared" si="0"/>
        <v>2020</v>
      </c>
      <c r="B10" s="23">
        <f t="shared" si="1"/>
        <v>1937.5</v>
      </c>
      <c r="C10" s="24">
        <f t="shared" si="2"/>
        <v>3875</v>
      </c>
      <c r="D10" s="17">
        <v>0.5</v>
      </c>
      <c r="E10" s="17"/>
      <c r="F10" s="25"/>
      <c r="G10" s="20"/>
      <c r="H10" s="20"/>
      <c r="I10" s="20"/>
      <c r="J10" s="20"/>
      <c r="K10" s="20"/>
      <c r="L10" s="20"/>
      <c r="M10" s="20"/>
      <c r="N10" s="19">
        <f t="shared" si="6"/>
        <v>125</v>
      </c>
      <c r="O10" s="20">
        <f t="shared" si="6"/>
        <v>62.5</v>
      </c>
      <c r="P10" s="19">
        <f t="shared" si="6"/>
        <v>250</v>
      </c>
      <c r="Q10" s="20">
        <f t="shared" si="6"/>
        <v>125</v>
      </c>
      <c r="R10" s="20">
        <f t="shared" si="6"/>
        <v>500</v>
      </c>
      <c r="S10" s="20">
        <f t="shared" si="6"/>
        <v>250</v>
      </c>
      <c r="T10" s="20">
        <f t="shared" si="6"/>
        <v>1000</v>
      </c>
      <c r="U10" s="20">
        <f t="shared" si="6"/>
        <v>500</v>
      </c>
      <c r="V10" s="20">
        <f>T9</f>
        <v>2000</v>
      </c>
      <c r="W10" s="20">
        <f>U9</f>
        <v>1000</v>
      </c>
      <c r="X10" s="22"/>
      <c r="Y10" s="22"/>
      <c r="Z10" s="9"/>
      <c r="AA10" s="9"/>
      <c r="AB10" s="5"/>
      <c r="AC10" s="5"/>
    </row>
    <row r="11" spans="1:34">
      <c r="A11" s="26">
        <f t="shared" si="0"/>
        <v>2021</v>
      </c>
      <c r="B11" s="23">
        <f t="shared" si="1"/>
        <v>1937.5</v>
      </c>
      <c r="C11" s="24">
        <f t="shared" si="2"/>
        <v>3875</v>
      </c>
      <c r="D11" s="17">
        <v>0.5</v>
      </c>
      <c r="E11" s="17"/>
      <c r="F11" s="25"/>
      <c r="G11" s="20"/>
      <c r="H11" s="20"/>
      <c r="I11" s="20"/>
      <c r="J11" s="20"/>
      <c r="K11" s="20"/>
      <c r="L11" s="20"/>
      <c r="M11" s="20"/>
      <c r="N11" s="20"/>
      <c r="O11" s="20"/>
      <c r="P11" s="19">
        <f t="shared" si="6"/>
        <v>125</v>
      </c>
      <c r="Q11" s="20">
        <f t="shared" si="6"/>
        <v>62.5</v>
      </c>
      <c r="R11" s="20">
        <f t="shared" si="6"/>
        <v>250</v>
      </c>
      <c r="S11" s="20">
        <f t="shared" si="6"/>
        <v>125</v>
      </c>
      <c r="T11" s="20">
        <f t="shared" si="6"/>
        <v>500</v>
      </c>
      <c r="U11" s="20">
        <f t="shared" si="6"/>
        <v>250</v>
      </c>
      <c r="V11" s="20">
        <f t="shared" si="6"/>
        <v>1000</v>
      </c>
      <c r="W11" s="20">
        <f t="shared" si="6"/>
        <v>500</v>
      </c>
      <c r="X11" s="20">
        <f>V10</f>
        <v>2000</v>
      </c>
      <c r="Y11" s="20">
        <f>W10</f>
        <v>1000</v>
      </c>
      <c r="Z11" s="9"/>
      <c r="AA11" s="9"/>
      <c r="AB11" s="5"/>
      <c r="AC11" s="5"/>
    </row>
    <row r="12" spans="1:34">
      <c r="A12" s="26">
        <f t="shared" si="0"/>
        <v>2022</v>
      </c>
      <c r="B12" s="23">
        <f t="shared" si="1"/>
        <v>1937.5</v>
      </c>
      <c r="C12" s="24">
        <f t="shared" si="2"/>
        <v>3875</v>
      </c>
      <c r="D12" s="17">
        <v>0.5</v>
      </c>
      <c r="E12" s="17"/>
      <c r="F12" s="25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f t="shared" si="6"/>
        <v>125</v>
      </c>
      <c r="S12" s="20">
        <f t="shared" si="6"/>
        <v>62.5</v>
      </c>
      <c r="T12" s="20">
        <f t="shared" si="6"/>
        <v>250</v>
      </c>
      <c r="U12" s="20">
        <f t="shared" si="6"/>
        <v>125</v>
      </c>
      <c r="V12" s="20">
        <f t="shared" si="6"/>
        <v>500</v>
      </c>
      <c r="W12" s="20">
        <f t="shared" si="6"/>
        <v>250</v>
      </c>
      <c r="X12" s="20">
        <f t="shared" si="6"/>
        <v>1000</v>
      </c>
      <c r="Y12" s="20">
        <f t="shared" ref="U12:AH19" si="7">W11</f>
        <v>500</v>
      </c>
      <c r="Z12" s="3">
        <f>X11</f>
        <v>2000</v>
      </c>
      <c r="AA12" s="3"/>
      <c r="AB12" s="6">
        <f>Y11</f>
        <v>1000</v>
      </c>
      <c r="AC12" s="9"/>
    </row>
    <row r="13" spans="1:34">
      <c r="A13" s="26">
        <f t="shared" si="0"/>
        <v>2023</v>
      </c>
      <c r="B13" s="23">
        <f t="shared" si="1"/>
        <v>1937.5</v>
      </c>
      <c r="C13" s="24">
        <f t="shared" si="2"/>
        <v>3875</v>
      </c>
      <c r="D13" s="17">
        <v>0.5</v>
      </c>
      <c r="E13" s="17"/>
      <c r="F13" s="25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>
        <f t="shared" si="6"/>
        <v>125</v>
      </c>
      <c r="U13" s="20">
        <f t="shared" si="7"/>
        <v>62.5</v>
      </c>
      <c r="V13" s="20">
        <f t="shared" si="6"/>
        <v>250</v>
      </c>
      <c r="W13" s="20">
        <f t="shared" si="7"/>
        <v>125</v>
      </c>
      <c r="X13" s="20">
        <f t="shared" si="6"/>
        <v>500</v>
      </c>
      <c r="Y13" s="20">
        <f t="shared" si="7"/>
        <v>250</v>
      </c>
      <c r="Z13" s="3">
        <f t="shared" si="7"/>
        <v>1000</v>
      </c>
      <c r="AA13" s="3"/>
      <c r="AB13" s="6">
        <f t="shared" ref="AB13:AB16" si="8">Y12</f>
        <v>500</v>
      </c>
      <c r="AC13" s="3">
        <f>Z12</f>
        <v>2000</v>
      </c>
      <c r="AD13" s="10">
        <f>AB12</f>
        <v>1000</v>
      </c>
      <c r="AE13" s="10"/>
      <c r="AF13" s="11"/>
      <c r="AG13" s="11"/>
      <c r="AH13" s="11"/>
    </row>
    <row r="14" spans="1:34">
      <c r="A14" s="26">
        <f t="shared" si="0"/>
        <v>2024</v>
      </c>
      <c r="B14" s="23">
        <f t="shared" si="1"/>
        <v>1937.5</v>
      </c>
      <c r="C14" s="24">
        <f t="shared" si="2"/>
        <v>3875</v>
      </c>
      <c r="D14" s="17">
        <v>0.5</v>
      </c>
      <c r="E14" s="17"/>
      <c r="F14" s="25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2"/>
      <c r="V14" s="20">
        <f t="shared" si="7"/>
        <v>125</v>
      </c>
      <c r="W14" s="20">
        <f t="shared" si="7"/>
        <v>62.5</v>
      </c>
      <c r="X14" s="20">
        <f t="shared" si="7"/>
        <v>250</v>
      </c>
      <c r="Y14" s="20">
        <f t="shared" si="7"/>
        <v>125</v>
      </c>
      <c r="Z14" s="3">
        <f t="shared" si="7"/>
        <v>500</v>
      </c>
      <c r="AA14" s="3"/>
      <c r="AB14" s="6">
        <f t="shared" si="8"/>
        <v>250</v>
      </c>
      <c r="AC14" s="3">
        <f>Z13</f>
        <v>1000</v>
      </c>
      <c r="AD14" s="10">
        <f t="shared" ref="AD14:AD17" si="9">AB13</f>
        <v>500</v>
      </c>
      <c r="AE14" s="10">
        <f>AC13</f>
        <v>2000</v>
      </c>
      <c r="AF14" s="10">
        <f>AD13</f>
        <v>1000</v>
      </c>
      <c r="AG14" s="10"/>
      <c r="AH14" s="11"/>
    </row>
    <row r="15" spans="1:34">
      <c r="A15" s="26">
        <f t="shared" si="0"/>
        <v>2025</v>
      </c>
      <c r="B15" s="23">
        <f t="shared" si="1"/>
        <v>1937.5</v>
      </c>
      <c r="C15" s="24">
        <f t="shared" si="2"/>
        <v>3875</v>
      </c>
      <c r="D15" s="17">
        <v>0.5</v>
      </c>
      <c r="E15" s="17"/>
      <c r="F15" s="25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2"/>
      <c r="V15" s="22"/>
      <c r="W15" s="22"/>
      <c r="X15" s="20">
        <f t="shared" si="7"/>
        <v>125</v>
      </c>
      <c r="Y15" s="20">
        <f t="shared" si="7"/>
        <v>62.5</v>
      </c>
      <c r="Z15" s="3">
        <f t="shared" si="7"/>
        <v>250</v>
      </c>
      <c r="AA15" s="3"/>
      <c r="AB15" s="6">
        <f t="shared" si="8"/>
        <v>125</v>
      </c>
      <c r="AC15" s="3">
        <f>Z14</f>
        <v>500</v>
      </c>
      <c r="AD15" s="10">
        <f t="shared" si="9"/>
        <v>250</v>
      </c>
      <c r="AE15" s="10">
        <f t="shared" si="7"/>
        <v>1000</v>
      </c>
      <c r="AF15" s="10">
        <f t="shared" si="7"/>
        <v>500</v>
      </c>
      <c r="AG15" s="10">
        <f>AE14</f>
        <v>2000</v>
      </c>
      <c r="AH15" s="10">
        <f>AF14</f>
        <v>1000</v>
      </c>
    </row>
    <row r="16" spans="1:34">
      <c r="A16" s="26"/>
      <c r="B16" s="15"/>
      <c r="C16" s="26"/>
      <c r="D16" s="14"/>
      <c r="E16" s="14"/>
      <c r="F16" s="14"/>
      <c r="G16" s="27">
        <f t="shared" ref="G16:W16" si="10">SUM(G1:G14)</f>
        <v>1937.5</v>
      </c>
      <c r="H16" s="27"/>
      <c r="I16" s="27">
        <f t="shared" si="10"/>
        <v>1937.5</v>
      </c>
      <c r="J16" s="27"/>
      <c r="K16" s="27">
        <f t="shared" si="10"/>
        <v>1937.5</v>
      </c>
      <c r="L16" s="27"/>
      <c r="M16" s="27">
        <f t="shared" si="10"/>
        <v>1937.5</v>
      </c>
      <c r="N16" s="27"/>
      <c r="O16" s="27">
        <f t="shared" si="10"/>
        <v>1937.5</v>
      </c>
      <c r="P16" s="27"/>
      <c r="Q16" s="27">
        <f t="shared" si="10"/>
        <v>1937.5</v>
      </c>
      <c r="R16" s="27"/>
      <c r="S16" s="27">
        <f t="shared" si="10"/>
        <v>1937.5</v>
      </c>
      <c r="T16" s="27"/>
      <c r="U16" s="27">
        <f t="shared" si="10"/>
        <v>1937.5</v>
      </c>
      <c r="V16" s="27"/>
      <c r="W16" s="27">
        <f t="shared" si="10"/>
        <v>1937.5</v>
      </c>
      <c r="X16" s="27"/>
      <c r="Y16" s="27">
        <f>SUM(Y2:Y15)</f>
        <v>1937.5</v>
      </c>
      <c r="Z16" s="3">
        <f t="shared" si="7"/>
        <v>125</v>
      </c>
      <c r="AA16" s="3"/>
      <c r="AB16" s="6">
        <f t="shared" si="8"/>
        <v>62.5</v>
      </c>
      <c r="AC16" s="3">
        <f>Z15</f>
        <v>250</v>
      </c>
      <c r="AD16" s="10">
        <f t="shared" si="9"/>
        <v>125</v>
      </c>
      <c r="AE16" s="10">
        <f t="shared" si="7"/>
        <v>500</v>
      </c>
      <c r="AF16" s="10">
        <f t="shared" si="7"/>
        <v>250</v>
      </c>
      <c r="AG16" s="10">
        <f t="shared" si="7"/>
        <v>1000</v>
      </c>
      <c r="AH16" s="10">
        <f t="shared" si="7"/>
        <v>500</v>
      </c>
    </row>
    <row r="17" spans="1:34">
      <c r="A17" s="26"/>
      <c r="B17" s="26"/>
      <c r="C17" s="26"/>
      <c r="D17" s="14" t="s">
        <v>27</v>
      </c>
      <c r="E17" s="14"/>
      <c r="F17" s="14"/>
      <c r="G17" s="28">
        <f>G16/2000</f>
        <v>0.96875</v>
      </c>
      <c r="H17" s="28"/>
      <c r="I17" s="28">
        <f t="shared" ref="I17:Y17" si="11">I16/2000</f>
        <v>0.96875</v>
      </c>
      <c r="J17" s="28"/>
      <c r="K17" s="28">
        <f t="shared" si="11"/>
        <v>0.96875</v>
      </c>
      <c r="L17" s="28"/>
      <c r="M17" s="28">
        <f t="shared" si="11"/>
        <v>0.96875</v>
      </c>
      <c r="N17" s="28"/>
      <c r="O17" s="28">
        <f t="shared" si="11"/>
        <v>0.96875</v>
      </c>
      <c r="P17" s="28"/>
      <c r="Q17" s="28">
        <f t="shared" si="11"/>
        <v>0.96875</v>
      </c>
      <c r="R17" s="28"/>
      <c r="S17" s="28">
        <f t="shared" si="11"/>
        <v>0.96875</v>
      </c>
      <c r="T17" s="28"/>
      <c r="U17" s="28">
        <f t="shared" si="11"/>
        <v>0.96875</v>
      </c>
      <c r="V17" s="28"/>
      <c r="W17" s="28">
        <f t="shared" si="11"/>
        <v>0.96875</v>
      </c>
      <c r="X17" s="28"/>
      <c r="Y17" s="28">
        <f t="shared" si="11"/>
        <v>0.96875</v>
      </c>
      <c r="Z17" s="12"/>
      <c r="AA17" s="12"/>
      <c r="AB17" s="5"/>
      <c r="AC17" s="3">
        <f>Z16</f>
        <v>125</v>
      </c>
      <c r="AD17" s="10">
        <f t="shared" si="9"/>
        <v>62.5</v>
      </c>
      <c r="AE17" s="10">
        <f t="shared" si="7"/>
        <v>250</v>
      </c>
      <c r="AF17" s="10">
        <f t="shared" si="7"/>
        <v>125</v>
      </c>
      <c r="AG17" s="10">
        <f t="shared" si="7"/>
        <v>500</v>
      </c>
      <c r="AH17" s="10">
        <f t="shared" si="7"/>
        <v>250</v>
      </c>
    </row>
    <row r="18" spans="1:34">
      <c r="C18" t="s">
        <v>23</v>
      </c>
      <c r="AD18" s="11"/>
      <c r="AE18" s="10">
        <f t="shared" si="7"/>
        <v>125</v>
      </c>
      <c r="AF18" s="10">
        <f t="shared" si="7"/>
        <v>62.5</v>
      </c>
      <c r="AG18" s="10">
        <f t="shared" si="7"/>
        <v>250</v>
      </c>
      <c r="AH18" s="10">
        <f t="shared" si="7"/>
        <v>125</v>
      </c>
    </row>
    <row r="19" spans="1:34">
      <c r="AD19" s="11"/>
      <c r="AE19" s="11"/>
      <c r="AF19" s="11"/>
      <c r="AG19" s="10">
        <f t="shared" si="7"/>
        <v>125</v>
      </c>
      <c r="AH19" s="10">
        <f t="shared" si="7"/>
        <v>62.5</v>
      </c>
    </row>
    <row r="24" spans="1:34">
      <c r="K24" t="s">
        <v>23</v>
      </c>
    </row>
  </sheetData>
  <phoneticPr fontId="2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Y34"/>
  <sheetViews>
    <sheetView zoomScale="80" zoomScaleNormal="80" workbookViewId="0">
      <selection activeCell="L30" sqref="L30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24" width="7.125" bestFit="1" customWidth="1"/>
    <col min="25" max="25" width="9.625" bestFit="1" customWidth="1"/>
  </cols>
  <sheetData>
    <row r="1" spans="1:25" s="7" customFormat="1" ht="33" customHeight="1">
      <c r="A1" s="14"/>
      <c r="B1" s="14" t="s">
        <v>114</v>
      </c>
      <c r="C1" s="14" t="s">
        <v>113</v>
      </c>
      <c r="D1" s="14" t="s">
        <v>112</v>
      </c>
      <c r="E1" s="14" t="s">
        <v>111</v>
      </c>
      <c r="F1" s="14" t="s">
        <v>110</v>
      </c>
      <c r="G1" s="14" t="s">
        <v>109</v>
      </c>
      <c r="H1" s="14" t="s">
        <v>108</v>
      </c>
      <c r="I1" s="14" t="s">
        <v>107</v>
      </c>
      <c r="J1" s="14" t="s">
        <v>106</v>
      </c>
      <c r="K1" s="14" t="s">
        <v>105</v>
      </c>
      <c r="L1" s="14" t="s">
        <v>104</v>
      </c>
      <c r="M1" s="14" t="s">
        <v>103</v>
      </c>
      <c r="N1" s="14" t="s">
        <v>102</v>
      </c>
      <c r="O1" s="14" t="s">
        <v>101</v>
      </c>
      <c r="P1" s="14" t="s">
        <v>100</v>
      </c>
      <c r="Q1" s="14" t="s">
        <v>99</v>
      </c>
      <c r="R1" s="14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4" t="s">
        <v>121</v>
      </c>
      <c r="X1" s="14" t="s">
        <v>122</v>
      </c>
      <c r="Y1" s="14"/>
    </row>
    <row r="2" spans="1:25">
      <c r="A2" s="26">
        <v>2012</v>
      </c>
      <c r="B2" s="15">
        <v>1000</v>
      </c>
      <c r="C2" s="16">
        <v>2000</v>
      </c>
      <c r="D2" s="17">
        <f t="shared" ref="D2:D25" si="0">B2/C2</f>
        <v>0.5</v>
      </c>
      <c r="E2" s="27">
        <v>1000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31"/>
      <c r="X2" s="31"/>
      <c r="Y2" s="31"/>
    </row>
    <row r="3" spans="1:25">
      <c r="A3" s="26">
        <f t="shared" ref="A3:A25" si="1">A2+1</f>
        <v>2013</v>
      </c>
      <c r="B3" s="15">
        <v>1000</v>
      </c>
      <c r="C3" s="16">
        <f>2000+C2-B3</f>
        <v>3000</v>
      </c>
      <c r="D3" s="17">
        <f t="shared" si="0"/>
        <v>0.33333333333333331</v>
      </c>
      <c r="E3" s="27">
        <f>(2000-E2)*D3</f>
        <v>333.33333333333331</v>
      </c>
      <c r="F3" s="26">
        <f>INT(2000*B3/C3+1)</f>
        <v>667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31"/>
      <c r="X3" s="31"/>
      <c r="Y3" s="31"/>
    </row>
    <row r="4" spans="1:25">
      <c r="A4" s="26">
        <f t="shared" si="1"/>
        <v>2014</v>
      </c>
      <c r="B4" s="15">
        <v>1000</v>
      </c>
      <c r="C4" s="16">
        <f>2000+C3-B4</f>
        <v>4000</v>
      </c>
      <c r="D4" s="17">
        <f t="shared" si="0"/>
        <v>0.25</v>
      </c>
      <c r="E4" s="26">
        <f>INT((2000-E2-E3)*D4+1)</f>
        <v>167</v>
      </c>
      <c r="F4" s="27">
        <f>(2000-F3)*D4</f>
        <v>333.25</v>
      </c>
      <c r="G4" s="27">
        <f>(2000-G3)*D4</f>
        <v>500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1"/>
      <c r="X4" s="31"/>
      <c r="Y4" s="31"/>
    </row>
    <row r="5" spans="1:25">
      <c r="A5" s="26">
        <f t="shared" si="1"/>
        <v>2015</v>
      </c>
      <c r="B5" s="15">
        <v>1000</v>
      </c>
      <c r="C5" s="16">
        <f>2000+C4-B5</f>
        <v>5000</v>
      </c>
      <c r="D5" s="17">
        <f t="shared" si="0"/>
        <v>0.2</v>
      </c>
      <c r="E5" s="26">
        <f>INT((2000-SUM(E2:E4))*D5+1)</f>
        <v>100</v>
      </c>
      <c r="F5" s="26">
        <f>INT((2000-SUM(F2:F4))*D5+1)</f>
        <v>200</v>
      </c>
      <c r="G5" s="26">
        <f>INT((2000-SUM(G2:G4))*D5)</f>
        <v>300</v>
      </c>
      <c r="H5" s="26">
        <f>INT((2000-SUM(H2:H4))*D5)</f>
        <v>400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31"/>
      <c r="X5" s="31"/>
      <c r="Y5" s="31"/>
    </row>
    <row r="6" spans="1:25">
      <c r="A6" s="26">
        <f t="shared" si="1"/>
        <v>2016</v>
      </c>
      <c r="B6" s="15">
        <v>1000</v>
      </c>
      <c r="C6" s="16">
        <f>2000+C5-B6</f>
        <v>6000</v>
      </c>
      <c r="D6" s="17">
        <f t="shared" si="0"/>
        <v>0.16666666666666666</v>
      </c>
      <c r="E6" s="26">
        <f>INT((2000-SUM(E2:E5))*D6+1)</f>
        <v>67</v>
      </c>
      <c r="F6" s="26">
        <f>INT((2000-SUM(F2:F5))*D6)</f>
        <v>133</v>
      </c>
      <c r="G6" s="26">
        <f>INT((2000-SUM(G2:G5))*D6)</f>
        <v>200</v>
      </c>
      <c r="H6" s="26">
        <f>INT((2000-SUM(H2:H5))*D6+1)</f>
        <v>267</v>
      </c>
      <c r="I6" s="26">
        <f>INT((2000-SUM(I3:I5))*D6)</f>
        <v>333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31"/>
      <c r="X6" s="31"/>
      <c r="Y6" s="31"/>
    </row>
    <row r="7" spans="1:25">
      <c r="A7" s="26">
        <f t="shared" si="1"/>
        <v>2017</v>
      </c>
      <c r="B7" s="15">
        <v>1000</v>
      </c>
      <c r="C7" s="16">
        <f>2000+C6-B6-(2000-SUM(E2:E6))</f>
        <v>6667.333333333333</v>
      </c>
      <c r="D7" s="17">
        <f t="shared" si="0"/>
        <v>0.14998500149985003</v>
      </c>
      <c r="E7" s="26"/>
      <c r="F7" s="26">
        <f>INT((2000-SUM(F3:F6))*D7)</f>
        <v>100</v>
      </c>
      <c r="G7" s="26">
        <f>INT((2000-SUM(G3:G6))*D7+1)</f>
        <v>150</v>
      </c>
      <c r="H7" s="26">
        <f>INT((2000-SUM(H3:H6))*D7+1)</f>
        <v>200</v>
      </c>
      <c r="I7" s="26">
        <f>INT((2000-SUM(I4:I6))*D7)</f>
        <v>250</v>
      </c>
      <c r="J7" s="26">
        <f>INT((2000-SUM(J4:J6))*D7+1)</f>
        <v>300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 t="s">
        <v>115</v>
      </c>
      <c r="W7" s="31"/>
      <c r="X7" s="31"/>
      <c r="Y7" s="31"/>
    </row>
    <row r="8" spans="1:25">
      <c r="A8" s="26">
        <f t="shared" si="1"/>
        <v>2018</v>
      </c>
      <c r="B8" s="15">
        <v>1000</v>
      </c>
      <c r="C8" s="16">
        <f>2000+C7-B7-(2000-SUM(F3:F7))-1</f>
        <v>7099.5833333333321</v>
      </c>
      <c r="D8" s="17">
        <f t="shared" si="0"/>
        <v>0.1408533364634075</v>
      </c>
      <c r="E8" s="26"/>
      <c r="F8" s="26"/>
      <c r="G8" s="26">
        <f>INT((2000-SUM(G4:G7))*D8+1)</f>
        <v>120</v>
      </c>
      <c r="H8" s="26">
        <f>INT((2000-SUM(H4:H7))*D8+1)</f>
        <v>160</v>
      </c>
      <c r="I8" s="26">
        <f>INT((2000-SUM(I5:I7))*D8+1)</f>
        <v>200</v>
      </c>
      <c r="J8" s="26">
        <f>INT((2000-SUM(J5:J7))*D8)</f>
        <v>239</v>
      </c>
      <c r="K8" s="26">
        <f>INT((2000-SUM(K5:K7))*D8)</f>
        <v>281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31"/>
      <c r="X8" s="31"/>
      <c r="Y8" s="31"/>
    </row>
    <row r="9" spans="1:25">
      <c r="A9" s="26">
        <f t="shared" si="1"/>
        <v>2019</v>
      </c>
      <c r="B9" s="15">
        <v>1000</v>
      </c>
      <c r="C9" s="16">
        <f>2000+C8-B8-(2000-SUM(G4:G8))</f>
        <v>7369.5833333333321</v>
      </c>
      <c r="D9" s="17">
        <f t="shared" si="0"/>
        <v>0.13569288177757677</v>
      </c>
      <c r="E9" s="26"/>
      <c r="F9" s="26"/>
      <c r="G9" s="26"/>
      <c r="H9" s="26">
        <f>INT((2000-SUM(H5:H8))*D9)</f>
        <v>132</v>
      </c>
      <c r="I9" s="26">
        <f>INT((2000-SUM(I6:I8))*D9)</f>
        <v>165</v>
      </c>
      <c r="J9" s="26">
        <f>INT((2000-SUM(J6:J8))*D9)</f>
        <v>198</v>
      </c>
      <c r="K9" s="26">
        <f>INT((2000-SUM(K6:K8))*D9)</f>
        <v>233</v>
      </c>
      <c r="L9" s="26">
        <f>INT((2000-SUM(L2:L8))*D9)+1</f>
        <v>272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31"/>
      <c r="X9" s="31"/>
      <c r="Y9" s="31"/>
    </row>
    <row r="10" spans="1:25">
      <c r="A10" s="26">
        <f t="shared" si="1"/>
        <v>2020</v>
      </c>
      <c r="B10" s="15">
        <v>1000</v>
      </c>
      <c r="C10" s="16">
        <f>2000+C9-B9-(2000-SUM(H5:H9))</f>
        <v>7528.5833333333321</v>
      </c>
      <c r="D10" s="17">
        <f t="shared" si="0"/>
        <v>0.13282711444162804</v>
      </c>
      <c r="E10" s="26"/>
      <c r="F10" s="26"/>
      <c r="G10" s="26"/>
      <c r="H10" s="26"/>
      <c r="I10" s="26">
        <f>INT((2000-SUM(I6:I9))*D10+1)</f>
        <v>140</v>
      </c>
      <c r="J10" s="26">
        <f>INT((2000-SUM(J7:J9))*D10)</f>
        <v>167</v>
      </c>
      <c r="K10" s="26">
        <f>INT((2000-SUM(K7:K9))*D10)</f>
        <v>197</v>
      </c>
      <c r="L10" s="26">
        <f>INT((2000-SUM(L3:L9))*D10)</f>
        <v>229</v>
      </c>
      <c r="M10" s="26">
        <f>INT((2000-SUM(M3:M9))*D10)</f>
        <v>265</v>
      </c>
      <c r="N10" s="26"/>
      <c r="O10" s="26"/>
      <c r="P10" s="26"/>
      <c r="Q10" s="26"/>
      <c r="R10" s="26"/>
      <c r="S10" s="26"/>
      <c r="T10" s="26"/>
      <c r="U10" s="26"/>
      <c r="V10" s="26"/>
      <c r="W10" s="31"/>
      <c r="X10" s="31"/>
      <c r="Y10" s="31"/>
    </row>
    <row r="11" spans="1:25">
      <c r="A11" s="26">
        <f t="shared" si="1"/>
        <v>2021</v>
      </c>
      <c r="B11" s="15">
        <v>1000</v>
      </c>
      <c r="C11" s="16">
        <f>2000+C10-B10-(2000-SUM(I6:I10))</f>
        <v>7616.5833333333321</v>
      </c>
      <c r="D11" s="17">
        <f t="shared" si="0"/>
        <v>0.13129246490661825</v>
      </c>
      <c r="E11" s="27" t="s">
        <v>92</v>
      </c>
      <c r="F11" s="27" t="s">
        <v>92</v>
      </c>
      <c r="G11" s="27" t="s">
        <v>92</v>
      </c>
      <c r="H11" s="27" t="s">
        <v>92</v>
      </c>
      <c r="I11" s="27" t="s">
        <v>92</v>
      </c>
      <c r="J11" s="26">
        <f>INT((2000-SUM(J7:J10))*D11+1)</f>
        <v>144</v>
      </c>
      <c r="K11" s="26">
        <f>INT((2000-SUM(K8:K10))*D11)</f>
        <v>169</v>
      </c>
      <c r="L11" s="26">
        <f>INT((2000-SUM(L4:L10))*D11)</f>
        <v>196</v>
      </c>
      <c r="M11" s="26">
        <f>INT((2000-SUM(M4:M10))*D11)</f>
        <v>227</v>
      </c>
      <c r="N11" s="26">
        <f>INT((2000-SUM(N4:N10))*D11)</f>
        <v>262</v>
      </c>
      <c r="O11" s="26"/>
      <c r="P11" s="26"/>
      <c r="Q11" s="26"/>
      <c r="R11" s="26"/>
      <c r="S11" s="26"/>
      <c r="T11" s="26"/>
      <c r="U11" s="26"/>
      <c r="V11" s="31"/>
      <c r="W11" s="31"/>
      <c r="X11" s="31"/>
      <c r="Y11" s="31"/>
    </row>
    <row r="12" spans="1:25">
      <c r="A12" s="26">
        <f t="shared" si="1"/>
        <v>2022</v>
      </c>
      <c r="B12" s="15">
        <v>1000</v>
      </c>
      <c r="C12" s="16">
        <f>2000+C11-B11-(2000-SUM(J7:J11))</f>
        <v>7664.5833333333321</v>
      </c>
      <c r="D12" s="17">
        <f t="shared" si="0"/>
        <v>0.13047023647730363</v>
      </c>
      <c r="E12" s="26"/>
      <c r="F12" s="26"/>
      <c r="G12" s="26"/>
      <c r="H12" s="26"/>
      <c r="I12" s="26"/>
      <c r="J12" s="26"/>
      <c r="K12" s="26">
        <f>INT((2000-SUM(K8:K11))*D12)</f>
        <v>146</v>
      </c>
      <c r="L12" s="26">
        <f>INT((2000-SUM(L5:L11))*D12)</f>
        <v>170</v>
      </c>
      <c r="M12" s="26">
        <f>INT((2000-SUM(M5:M11))*D12)</f>
        <v>196</v>
      </c>
      <c r="N12" s="26">
        <f>INT((2000-SUM(N5:N11))*D12)</f>
        <v>226</v>
      </c>
      <c r="O12" s="26">
        <f>INT((2000-SUM(O5:O11))*D12)</f>
        <v>260</v>
      </c>
      <c r="P12" s="26"/>
      <c r="Q12" s="26"/>
      <c r="R12" s="26"/>
      <c r="S12" s="26"/>
      <c r="T12" s="26"/>
      <c r="U12" s="26"/>
      <c r="V12" s="31"/>
      <c r="W12" s="31"/>
      <c r="X12" s="31"/>
      <c r="Y12" s="31"/>
    </row>
    <row r="13" spans="1:25">
      <c r="A13" s="26">
        <f t="shared" si="1"/>
        <v>2023</v>
      </c>
      <c r="B13" s="15">
        <v>1000</v>
      </c>
      <c r="C13" s="16">
        <f>2000+C12-B12-(2000-SUM(K8:K12))</f>
        <v>7690.5833333333321</v>
      </c>
      <c r="D13" s="17">
        <f t="shared" si="0"/>
        <v>0.13002914820072167</v>
      </c>
      <c r="E13" s="26"/>
      <c r="F13" s="26"/>
      <c r="G13" s="26"/>
      <c r="H13" s="26"/>
      <c r="I13" s="26"/>
      <c r="J13" s="26"/>
      <c r="K13" s="26"/>
      <c r="L13" s="26">
        <f>INT((2000-SUM(L6:L12))*D13)</f>
        <v>147</v>
      </c>
      <c r="M13" s="26">
        <f>INT((2000-SUM(M6:M12))*D13)</f>
        <v>170</v>
      </c>
      <c r="N13" s="26">
        <f>INT((2000-SUM(N6:N12))*D13)</f>
        <v>196</v>
      </c>
      <c r="O13" s="26">
        <f>INT((2000-SUM(O6:O12))*D13)</f>
        <v>226</v>
      </c>
      <c r="P13" s="26">
        <f>INT((2000-SUM(P6:P12))*D13)</f>
        <v>260</v>
      </c>
      <c r="Q13" s="26"/>
      <c r="R13" s="26"/>
      <c r="S13" s="26"/>
      <c r="T13" s="26"/>
      <c r="U13" s="26"/>
      <c r="V13" s="31"/>
      <c r="W13" s="31"/>
      <c r="X13" s="31"/>
      <c r="Y13" s="31"/>
    </row>
    <row r="14" spans="1:25">
      <c r="A14" s="26">
        <f t="shared" si="1"/>
        <v>2024</v>
      </c>
      <c r="B14" s="15">
        <v>1000</v>
      </c>
      <c r="C14" s="16">
        <f>2000+C13-B13-(2000-SUM(L9:L13))</f>
        <v>7704.5833333333321</v>
      </c>
      <c r="D14" s="17">
        <f t="shared" si="0"/>
        <v>0.12979287220810126</v>
      </c>
      <c r="E14" s="26"/>
      <c r="F14" s="26"/>
      <c r="G14" s="26"/>
      <c r="H14" s="26"/>
      <c r="I14" s="26"/>
      <c r="J14" s="26"/>
      <c r="K14" s="26"/>
      <c r="L14" s="26"/>
      <c r="M14" s="26">
        <f>INT((2000-SUM(M7:M13))*D14)</f>
        <v>148</v>
      </c>
      <c r="N14" s="26">
        <f>INT((2000-SUM(N7:N13))*D14)</f>
        <v>170</v>
      </c>
      <c r="O14" s="26">
        <f>INT((2000-SUM(O7:O13))*D14)</f>
        <v>196</v>
      </c>
      <c r="P14" s="26">
        <f>INT((2000-SUM(P7:P13))*D14)</f>
        <v>225</v>
      </c>
      <c r="Q14" s="26">
        <f>INT((2000-SUM(Q7:Q13))*$D14)</f>
        <v>259</v>
      </c>
      <c r="R14" s="26"/>
      <c r="S14" s="26"/>
      <c r="T14" s="26"/>
      <c r="U14" s="26"/>
      <c r="V14" s="31"/>
      <c r="W14" s="31"/>
      <c r="X14" s="31"/>
      <c r="Y14" s="31"/>
    </row>
    <row r="15" spans="1:25">
      <c r="A15" s="26">
        <f t="shared" si="1"/>
        <v>2025</v>
      </c>
      <c r="B15" s="15">
        <v>1000</v>
      </c>
      <c r="C15" s="16">
        <f>2000+C14-B14-(2000-SUM(M10:M14))</f>
        <v>7710.5833333333321</v>
      </c>
      <c r="D15" s="17">
        <f t="shared" si="0"/>
        <v>0.12969187372334565</v>
      </c>
      <c r="E15" s="26"/>
      <c r="F15" s="26"/>
      <c r="G15" s="26"/>
      <c r="H15" s="26"/>
      <c r="I15" s="26"/>
      <c r="J15" s="26"/>
      <c r="K15" s="26"/>
      <c r="L15" s="26"/>
      <c r="M15" s="26"/>
      <c r="N15" s="26">
        <f>INT((2000-SUM(N8:N14))*D15)</f>
        <v>148</v>
      </c>
      <c r="O15" s="26">
        <f>INT((2000-SUM(O8:O14))*D15)</f>
        <v>170</v>
      </c>
      <c r="P15" s="26">
        <f>INT((2000-SUM(P8:P14))*D15)</f>
        <v>196</v>
      </c>
      <c r="Q15" s="26">
        <f>INT((2000-SUM(Q8:Q14))*$D15)</f>
        <v>225</v>
      </c>
      <c r="R15" s="26">
        <f>INT((2000-SUM(R8:R14))*$D15)</f>
        <v>259</v>
      </c>
      <c r="S15" s="26"/>
      <c r="T15" s="26"/>
      <c r="U15" s="26"/>
      <c r="V15" s="31"/>
      <c r="W15" s="31"/>
      <c r="X15" s="31"/>
      <c r="Y15" s="31"/>
    </row>
    <row r="16" spans="1:25">
      <c r="A16" s="26">
        <f t="shared" si="1"/>
        <v>2026</v>
      </c>
      <c r="B16" s="15">
        <v>1000</v>
      </c>
      <c r="C16" s="16">
        <f>2000+C15-B15-(2000-SUM(N11:N15))</f>
        <v>7712.5833333333321</v>
      </c>
      <c r="D16" s="17">
        <f t="shared" si="0"/>
        <v>0.12965824248252317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f>INT((2000-SUM(O9:O15))*D16)</f>
        <v>148</v>
      </c>
      <c r="P16" s="26">
        <f>INT((2000-SUM(P9:P15))*D16)</f>
        <v>171</v>
      </c>
      <c r="Q16" s="26">
        <f>INT((2000-SUM(Q9:Q15))*$D16)</f>
        <v>196</v>
      </c>
      <c r="R16" s="26">
        <f>INT((2000-SUM(R9:R15))*$D16)</f>
        <v>225</v>
      </c>
      <c r="S16" s="26">
        <f>INT((2000-SUM(S9:S15))*$D16)</f>
        <v>259</v>
      </c>
      <c r="T16" s="26"/>
      <c r="U16" s="26"/>
      <c r="V16" s="26"/>
      <c r="W16" s="31"/>
      <c r="X16" s="31"/>
      <c r="Y16" s="31"/>
    </row>
    <row r="17" spans="1:25">
      <c r="A17" s="26">
        <f t="shared" si="1"/>
        <v>2027</v>
      </c>
      <c r="B17" s="15">
        <v>1000</v>
      </c>
      <c r="C17" s="16">
        <f>2000+C16-B16-(2000-SUM(O12:O16))</f>
        <v>7712.5833333333321</v>
      </c>
      <c r="D17" s="17">
        <f t="shared" si="0"/>
        <v>0.12965824248252317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f>INT((2000-SUM(P10:P16))*D17)</f>
        <v>148</v>
      </c>
      <c r="Q17" s="26">
        <f>INT((2000-SUM(Q10:Q16))*$D17)</f>
        <v>171</v>
      </c>
      <c r="R17" s="26">
        <f>INT((2000-SUM(R10:R16))*$D17)</f>
        <v>196</v>
      </c>
      <c r="S17" s="26">
        <f>INT((2000-SUM(S10:S16))*$D17)</f>
        <v>225</v>
      </c>
      <c r="T17" s="26">
        <f>INT((2000-SUM(T10:T16))*$D17)</f>
        <v>259</v>
      </c>
      <c r="U17" s="26"/>
      <c r="V17" s="26"/>
      <c r="W17" s="31"/>
      <c r="X17" s="31"/>
      <c r="Y17" s="31"/>
    </row>
    <row r="18" spans="1:25">
      <c r="A18" s="26">
        <f t="shared" si="1"/>
        <v>2028</v>
      </c>
      <c r="B18" s="15">
        <v>1000</v>
      </c>
      <c r="C18" s="16">
        <f>2000+C17-B17-(2000-SUM(P13:P17))</f>
        <v>7712.5833333333321</v>
      </c>
      <c r="D18" s="17">
        <f t="shared" si="0"/>
        <v>0.12965824248252317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f>INT((2000-SUM(Q11:Q17))*$D18)</f>
        <v>148</v>
      </c>
      <c r="R18" s="26">
        <f>INT((2000-SUM(R11:R17))*$D18)</f>
        <v>171</v>
      </c>
      <c r="S18" s="26">
        <f>INT((2000-SUM(S11:S17))*$D18)</f>
        <v>196</v>
      </c>
      <c r="T18" s="26">
        <f>INT((2000-SUM(T11:T17))*$D18)</f>
        <v>225</v>
      </c>
      <c r="U18" s="26">
        <f>INT((2000-SUM(U11:U17))*$D18)</f>
        <v>259</v>
      </c>
      <c r="V18" s="26"/>
      <c r="W18" s="31"/>
      <c r="X18" s="31"/>
      <c r="Y18" s="31"/>
    </row>
    <row r="19" spans="1:25">
      <c r="A19" s="26">
        <f t="shared" si="1"/>
        <v>2029</v>
      </c>
      <c r="B19" s="15">
        <v>1000</v>
      </c>
      <c r="C19" s="16">
        <f>2000+C18-B18-(2000-SUM(Q14:Q18))</f>
        <v>7711.5833333333321</v>
      </c>
      <c r="D19" s="17">
        <f t="shared" si="0"/>
        <v>0.12967505592236789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f>INT((2000-SUM(R12:R18))*$D19)</f>
        <v>148</v>
      </c>
      <c r="S19" s="26">
        <f>INT((2000-SUM(S12:S18))*$D19)</f>
        <v>171</v>
      </c>
      <c r="T19" s="26">
        <f>INT((2000-SUM(T12:T18))*$D19)</f>
        <v>196</v>
      </c>
      <c r="U19" s="26">
        <f>INT((2000-SUM(U12:U18))*$D19)</f>
        <v>225</v>
      </c>
      <c r="V19" s="26">
        <f>INT((2000-SUM(V12:V18))*$D19)</f>
        <v>259</v>
      </c>
      <c r="W19" s="31"/>
      <c r="X19" s="31"/>
      <c r="Y19" s="31"/>
    </row>
    <row r="20" spans="1:25">
      <c r="A20" s="26">
        <f t="shared" si="1"/>
        <v>2030</v>
      </c>
      <c r="B20" s="15">
        <v>1000</v>
      </c>
      <c r="C20" s="16">
        <f>2000+C19-B19-(2000-SUM(R15:R19))</f>
        <v>7710.5833333333321</v>
      </c>
      <c r="D20" s="17">
        <f t="shared" si="0"/>
        <v>0.12969187372334565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>
        <f>INT((2000-SUM(S13:S19))*$D20)</f>
        <v>149</v>
      </c>
      <c r="T20" s="26">
        <f>INT((2000-SUM(T13:T19))*$D20)</f>
        <v>171</v>
      </c>
      <c r="U20" s="26">
        <f>INT((2000-SUM(U13:U19))*$D20)</f>
        <v>196</v>
      </c>
      <c r="V20" s="26">
        <f>INT((2000-SUM(V13:V19))*$D20)</f>
        <v>225</v>
      </c>
      <c r="W20" s="26">
        <f>INT((2000-SUM(W13:W19))*$D20)</f>
        <v>259</v>
      </c>
      <c r="X20" s="31"/>
      <c r="Y20" s="31"/>
    </row>
    <row r="21" spans="1:25">
      <c r="A21" s="26">
        <f t="shared" si="1"/>
        <v>2031</v>
      </c>
      <c r="B21" s="15">
        <v>1000</v>
      </c>
      <c r="C21" s="16">
        <f>2000+C20-B20-(2000-SUM(S16:S20))</f>
        <v>7710.5833333333321</v>
      </c>
      <c r="D21" s="17">
        <f t="shared" si="0"/>
        <v>0.12969187372334565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>
        <f>INT((2000-SUM(T14:T20))*$D21)</f>
        <v>149</v>
      </c>
      <c r="U21" s="26">
        <f>INT((2000-SUM(U14:U20))*$D21)</f>
        <v>171</v>
      </c>
      <c r="V21" s="26">
        <f>INT((2000-SUM(V14:V20))*$D21)</f>
        <v>196</v>
      </c>
      <c r="W21" s="26">
        <f>INT((2000-SUM(W14:W20))*$D21)</f>
        <v>225</v>
      </c>
      <c r="X21" s="26">
        <f>INT((2000-SUM(X14:X20))*$D21)</f>
        <v>259</v>
      </c>
      <c r="Y21" s="26" t="s">
        <v>128</v>
      </c>
    </row>
    <row r="22" spans="1:25">
      <c r="A22" s="26">
        <f t="shared" si="1"/>
        <v>2032</v>
      </c>
      <c r="B22" s="15">
        <v>1000</v>
      </c>
      <c r="C22" s="16">
        <f>2000+C21-B21-(2000-SUM(T17:T21))</f>
        <v>7710.5833333333321</v>
      </c>
      <c r="D22" s="17">
        <f t="shared" si="0"/>
        <v>0.12969187372334565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>
        <f>INT((2000-SUM(U15:U21))*$D22)</f>
        <v>149</v>
      </c>
      <c r="V22" s="26">
        <f>INT((2000-SUM(V15:V21))*$D22)</f>
        <v>171</v>
      </c>
      <c r="W22" s="26">
        <f>INT((2000-SUM(W15:W21))*$D22)</f>
        <v>196</v>
      </c>
      <c r="X22" s="26">
        <f>INT((2000-SUM(X15:X21))*$D22)</f>
        <v>225</v>
      </c>
      <c r="Y22" s="26" t="s">
        <v>127</v>
      </c>
    </row>
    <row r="23" spans="1:25">
      <c r="A23" s="26">
        <f t="shared" si="1"/>
        <v>2033</v>
      </c>
      <c r="B23" s="15">
        <v>1000</v>
      </c>
      <c r="C23" s="16">
        <f>2000+C22-B22-(2000-SUM(U18:U22))</f>
        <v>7710.5833333333321</v>
      </c>
      <c r="D23" s="17">
        <f t="shared" si="0"/>
        <v>0.12969187372334565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>
        <f>INT((2000-SUM(V16:V22))*$D23)</f>
        <v>149</v>
      </c>
      <c r="W23" s="26">
        <f>INT((2000-SUM(W16:W22))*$D23)</f>
        <v>171</v>
      </c>
      <c r="X23" s="26">
        <f>INT((2000-SUM(X16:X22))*$D23)</f>
        <v>196</v>
      </c>
      <c r="Y23" s="26" t="s">
        <v>126</v>
      </c>
    </row>
    <row r="24" spans="1:25">
      <c r="A24" s="26">
        <f t="shared" si="1"/>
        <v>2034</v>
      </c>
      <c r="B24" s="15">
        <v>1000</v>
      </c>
      <c r="C24" s="16">
        <f>2000+C23-B23-(2000-SUM(V19:V23))</f>
        <v>7710.5833333333321</v>
      </c>
      <c r="D24" s="17">
        <f t="shared" si="0"/>
        <v>0.12969187372334565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>
        <f>INT((2000-SUM(W17:W23))*$D24)</f>
        <v>149</v>
      </c>
      <c r="X24" s="26">
        <f>INT((2000-SUM(X17:X23))*$D24)</f>
        <v>171</v>
      </c>
      <c r="Y24" s="26" t="s">
        <v>125</v>
      </c>
    </row>
    <row r="25" spans="1:25">
      <c r="A25" s="26">
        <f t="shared" si="1"/>
        <v>2035</v>
      </c>
      <c r="B25" s="15">
        <v>1000</v>
      </c>
      <c r="C25" s="16">
        <f>2000+C24-B24-(2000-SUM(W20:W24))</f>
        <v>7710.5833333333321</v>
      </c>
      <c r="D25" s="17">
        <f t="shared" si="0"/>
        <v>0.12969187372334565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31"/>
      <c r="X25" s="26">
        <f>INT((2000-SUM(X18:X24))*$D25)</f>
        <v>149</v>
      </c>
      <c r="Y25" s="26" t="s">
        <v>93</v>
      </c>
    </row>
    <row r="26" spans="1:25">
      <c r="A26" s="26"/>
      <c r="B26" s="26"/>
      <c r="C26" s="26"/>
      <c r="D26" s="14"/>
      <c r="E26" s="27">
        <f t="shared" ref="E26:M26" si="2">SUM(E1:E14)</f>
        <v>1667.3333333333333</v>
      </c>
      <c r="F26" s="27">
        <f t="shared" si="2"/>
        <v>1433.25</v>
      </c>
      <c r="G26" s="27">
        <f t="shared" si="2"/>
        <v>1270</v>
      </c>
      <c r="H26" s="27">
        <f t="shared" si="2"/>
        <v>1159</v>
      </c>
      <c r="I26" s="27">
        <f t="shared" si="2"/>
        <v>1088</v>
      </c>
      <c r="J26" s="27">
        <f t="shared" si="2"/>
        <v>1048</v>
      </c>
      <c r="K26" s="27">
        <f t="shared" si="2"/>
        <v>1026</v>
      </c>
      <c r="L26" s="27">
        <f t="shared" si="2"/>
        <v>1014</v>
      </c>
      <c r="M26" s="27">
        <f t="shared" si="2"/>
        <v>1006</v>
      </c>
      <c r="N26" s="27">
        <f>SUM(N2:N15)</f>
        <v>1002</v>
      </c>
      <c r="O26" s="27">
        <f t="shared" ref="O26:X26" si="3">SUM(O2:O25)</f>
        <v>1000</v>
      </c>
      <c r="P26" s="27">
        <f t="shared" si="3"/>
        <v>1000</v>
      </c>
      <c r="Q26" s="27">
        <f t="shared" si="3"/>
        <v>999</v>
      </c>
      <c r="R26" s="27">
        <f t="shared" si="3"/>
        <v>999</v>
      </c>
      <c r="S26" s="27">
        <f t="shared" si="3"/>
        <v>1000</v>
      </c>
      <c r="T26" s="27">
        <f t="shared" si="3"/>
        <v>1000</v>
      </c>
      <c r="U26" s="27">
        <f t="shared" si="3"/>
        <v>1000</v>
      </c>
      <c r="V26" s="27">
        <f t="shared" si="3"/>
        <v>1000</v>
      </c>
      <c r="W26" s="27">
        <f t="shared" si="3"/>
        <v>1000</v>
      </c>
      <c r="X26" s="27">
        <f t="shared" si="3"/>
        <v>1000</v>
      </c>
      <c r="Y26" s="31"/>
    </row>
    <row r="27" spans="1:25">
      <c r="A27" s="26"/>
      <c r="B27" s="26"/>
      <c r="C27" s="26"/>
      <c r="D27" s="14" t="s">
        <v>124</v>
      </c>
      <c r="E27" s="34">
        <f t="shared" ref="E27:X27" si="4">E26/2000</f>
        <v>0.83366666666666667</v>
      </c>
      <c r="F27" s="34">
        <f t="shared" si="4"/>
        <v>0.71662499999999996</v>
      </c>
      <c r="G27" s="34">
        <f t="shared" si="4"/>
        <v>0.63500000000000001</v>
      </c>
      <c r="H27" s="34">
        <f t="shared" si="4"/>
        <v>0.57950000000000002</v>
      </c>
      <c r="I27" s="34">
        <f t="shared" si="4"/>
        <v>0.54400000000000004</v>
      </c>
      <c r="J27" s="34">
        <f t="shared" si="4"/>
        <v>0.52400000000000002</v>
      </c>
      <c r="K27" s="34">
        <f t="shared" si="4"/>
        <v>0.51300000000000001</v>
      </c>
      <c r="L27" s="34">
        <f t="shared" si="4"/>
        <v>0.50700000000000001</v>
      </c>
      <c r="M27" s="34">
        <f t="shared" si="4"/>
        <v>0.503</v>
      </c>
      <c r="N27" s="34">
        <f t="shared" si="4"/>
        <v>0.501</v>
      </c>
      <c r="O27" s="34">
        <f t="shared" si="4"/>
        <v>0.5</v>
      </c>
      <c r="P27" s="34">
        <f t="shared" si="4"/>
        <v>0.5</v>
      </c>
      <c r="Q27" s="34">
        <f t="shared" si="4"/>
        <v>0.4995</v>
      </c>
      <c r="R27" s="34">
        <f t="shared" si="4"/>
        <v>0.4995</v>
      </c>
      <c r="S27" s="34">
        <f t="shared" si="4"/>
        <v>0.5</v>
      </c>
      <c r="T27" s="34">
        <f t="shared" si="4"/>
        <v>0.5</v>
      </c>
      <c r="U27" s="34">
        <f t="shared" si="4"/>
        <v>0.5</v>
      </c>
      <c r="V27" s="34">
        <f t="shared" si="4"/>
        <v>0.5</v>
      </c>
      <c r="W27" s="34">
        <f t="shared" si="4"/>
        <v>0.5</v>
      </c>
      <c r="X27" s="34">
        <f t="shared" si="4"/>
        <v>0.5</v>
      </c>
      <c r="Y27" s="31"/>
    </row>
    <row r="28" spans="1:25">
      <c r="C28" t="s">
        <v>123</v>
      </c>
    </row>
    <row r="34" spans="7:7">
      <c r="G34" t="s">
        <v>123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34"/>
  <sheetViews>
    <sheetView zoomScale="80" zoomScaleNormal="80" workbookViewId="0">
      <selection activeCell="G32" sqref="G32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24" width="7.125" bestFit="1" customWidth="1"/>
  </cols>
  <sheetData>
    <row r="1" spans="1:25" s="7" customFormat="1" ht="33" customHeight="1">
      <c r="A1" s="14"/>
      <c r="B1" s="14" t="s">
        <v>45</v>
      </c>
      <c r="C1" s="14" t="s">
        <v>44</v>
      </c>
      <c r="D1" s="14" t="s">
        <v>43</v>
      </c>
      <c r="E1" s="14" t="s">
        <v>42</v>
      </c>
      <c r="F1" s="14" t="s">
        <v>41</v>
      </c>
      <c r="G1" s="14" t="s">
        <v>40</v>
      </c>
      <c r="H1" s="14" t="s">
        <v>39</v>
      </c>
      <c r="I1" s="14" t="s">
        <v>38</v>
      </c>
      <c r="J1" s="14" t="s">
        <v>37</v>
      </c>
      <c r="K1" s="14" t="s">
        <v>36</v>
      </c>
      <c r="L1" s="14" t="s">
        <v>35</v>
      </c>
      <c r="M1" s="14" t="s">
        <v>34</v>
      </c>
      <c r="N1" s="14" t="s">
        <v>33</v>
      </c>
      <c r="O1" s="14" t="s">
        <v>32</v>
      </c>
      <c r="P1" s="14" t="s">
        <v>31</v>
      </c>
      <c r="Q1" s="14" t="s">
        <v>30</v>
      </c>
      <c r="R1" s="14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4" t="s">
        <v>121</v>
      </c>
      <c r="X1" s="14" t="s">
        <v>122</v>
      </c>
      <c r="Y1" s="14"/>
    </row>
    <row r="2" spans="1:25">
      <c r="A2" s="26">
        <v>2012</v>
      </c>
      <c r="B2" s="15">
        <f t="shared" ref="B2:B21" si="0">SUM(E2:X2)</f>
        <v>259</v>
      </c>
      <c r="C2" s="16">
        <v>2000</v>
      </c>
      <c r="D2" s="17">
        <f t="shared" ref="D2:D25" si="1">B2/C2</f>
        <v>0.1295</v>
      </c>
      <c r="E2" s="27">
        <v>259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31"/>
      <c r="X2" s="31"/>
      <c r="Y2" s="31"/>
    </row>
    <row r="3" spans="1:25">
      <c r="A3" s="26">
        <f t="shared" ref="A3:A25" si="2">A2+1</f>
        <v>2013</v>
      </c>
      <c r="B3" s="15">
        <f t="shared" si="0"/>
        <v>484</v>
      </c>
      <c r="C3" s="16">
        <f>2000+C2-B3</f>
        <v>3516</v>
      </c>
      <c r="D3" s="17">
        <f t="shared" si="1"/>
        <v>0.13765642775881684</v>
      </c>
      <c r="E3" s="27">
        <v>225</v>
      </c>
      <c r="F3" s="27">
        <v>259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31"/>
      <c r="X3" s="31"/>
      <c r="Y3" s="31"/>
    </row>
    <row r="4" spans="1:25">
      <c r="A4" s="26">
        <f t="shared" si="2"/>
        <v>2014</v>
      </c>
      <c r="B4" s="15">
        <f t="shared" si="0"/>
        <v>680</v>
      </c>
      <c r="C4" s="16">
        <f>2000+C3-B4</f>
        <v>4836</v>
      </c>
      <c r="D4" s="17">
        <f t="shared" si="1"/>
        <v>0.14061207609594706</v>
      </c>
      <c r="E4" s="26">
        <v>196</v>
      </c>
      <c r="F4" s="27">
        <v>225</v>
      </c>
      <c r="G4" s="27">
        <v>259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1"/>
      <c r="X4" s="31"/>
      <c r="Y4" s="31"/>
    </row>
    <row r="5" spans="1:25">
      <c r="A5" s="26">
        <f t="shared" si="2"/>
        <v>2015</v>
      </c>
      <c r="B5" s="15">
        <f t="shared" si="0"/>
        <v>851</v>
      </c>
      <c r="C5" s="16">
        <f>2000+C4-B5</f>
        <v>5985</v>
      </c>
      <c r="D5" s="17">
        <f t="shared" si="1"/>
        <v>0.14218880534670009</v>
      </c>
      <c r="E5" s="26">
        <v>171</v>
      </c>
      <c r="F5" s="26">
        <v>196</v>
      </c>
      <c r="G5" s="27">
        <v>225</v>
      </c>
      <c r="H5" s="27">
        <v>259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31"/>
      <c r="X5" s="31"/>
      <c r="Y5" s="31"/>
    </row>
    <row r="6" spans="1:25">
      <c r="A6" s="26">
        <f t="shared" si="2"/>
        <v>2016</v>
      </c>
      <c r="B6" s="15">
        <f t="shared" si="0"/>
        <v>1000</v>
      </c>
      <c r="C6" s="16">
        <f>2000+C5-B6</f>
        <v>6985</v>
      </c>
      <c r="D6" s="17">
        <f t="shared" si="1"/>
        <v>0.14316392269148176</v>
      </c>
      <c r="E6" s="26">
        <v>149</v>
      </c>
      <c r="F6" s="26">
        <v>171</v>
      </c>
      <c r="G6" s="26">
        <v>196</v>
      </c>
      <c r="H6" s="27">
        <v>225</v>
      </c>
      <c r="I6" s="27">
        <v>259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31"/>
      <c r="X6" s="31"/>
      <c r="Y6" s="31"/>
    </row>
    <row r="7" spans="1:25">
      <c r="A7" s="26">
        <f t="shared" si="2"/>
        <v>2017</v>
      </c>
      <c r="B7" s="15">
        <f t="shared" si="0"/>
        <v>1000</v>
      </c>
      <c r="C7" s="16">
        <f>2000+C6-B6-(2000-SUM(E2:E6))</f>
        <v>6985</v>
      </c>
      <c r="D7" s="17">
        <f t="shared" si="1"/>
        <v>0.14316392269148176</v>
      </c>
      <c r="E7" s="26"/>
      <c r="F7" s="26">
        <v>149</v>
      </c>
      <c r="G7" s="26">
        <v>171</v>
      </c>
      <c r="H7" s="26">
        <v>196</v>
      </c>
      <c r="I7" s="27">
        <v>225</v>
      </c>
      <c r="J7" s="27">
        <v>259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31"/>
      <c r="X7" s="31"/>
      <c r="Y7" s="31"/>
    </row>
    <row r="8" spans="1:25">
      <c r="A8" s="26">
        <f t="shared" si="2"/>
        <v>2018</v>
      </c>
      <c r="B8" s="15">
        <f t="shared" si="0"/>
        <v>1000</v>
      </c>
      <c r="C8" s="16">
        <f>2000+C7-B7-(2000-SUM(F3:F7))-1</f>
        <v>6984</v>
      </c>
      <c r="D8" s="17">
        <f t="shared" si="1"/>
        <v>0.14318442153493699</v>
      </c>
      <c r="E8" s="26"/>
      <c r="F8" s="26"/>
      <c r="G8" s="26">
        <v>149</v>
      </c>
      <c r="H8" s="26">
        <v>171</v>
      </c>
      <c r="I8" s="26">
        <v>196</v>
      </c>
      <c r="J8" s="27">
        <v>225</v>
      </c>
      <c r="K8" s="27">
        <v>259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31"/>
      <c r="X8" s="31"/>
      <c r="Y8" s="31"/>
    </row>
    <row r="9" spans="1:25">
      <c r="A9" s="26">
        <f t="shared" si="2"/>
        <v>2019</v>
      </c>
      <c r="B9" s="15">
        <f t="shared" si="0"/>
        <v>1000</v>
      </c>
      <c r="C9" s="16">
        <f>2000+C8-B8-(2000-SUM(G4:G8))</f>
        <v>6984</v>
      </c>
      <c r="D9" s="17">
        <f t="shared" si="1"/>
        <v>0.14318442153493699</v>
      </c>
      <c r="E9" s="26"/>
      <c r="F9" s="26"/>
      <c r="G9" s="26"/>
      <c r="H9" s="26">
        <v>149</v>
      </c>
      <c r="I9" s="26">
        <v>171</v>
      </c>
      <c r="J9" s="26">
        <v>196</v>
      </c>
      <c r="K9" s="27">
        <v>225</v>
      </c>
      <c r="L9" s="27">
        <v>259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31"/>
      <c r="X9" s="31"/>
      <c r="Y9" s="31"/>
    </row>
    <row r="10" spans="1:25">
      <c r="A10" s="26">
        <f t="shared" si="2"/>
        <v>2020</v>
      </c>
      <c r="B10" s="15">
        <f t="shared" si="0"/>
        <v>1000</v>
      </c>
      <c r="C10" s="16">
        <f>2000+C9-B9-(2000-SUM(H5:H9))</f>
        <v>6984</v>
      </c>
      <c r="D10" s="17">
        <f t="shared" si="1"/>
        <v>0.14318442153493699</v>
      </c>
      <c r="E10" s="26"/>
      <c r="F10" s="26"/>
      <c r="G10" s="26"/>
      <c r="H10" s="26"/>
      <c r="I10" s="26">
        <v>149</v>
      </c>
      <c r="J10" s="26">
        <v>171</v>
      </c>
      <c r="K10" s="26">
        <v>196</v>
      </c>
      <c r="L10" s="27">
        <v>225</v>
      </c>
      <c r="M10" s="27">
        <v>259</v>
      </c>
      <c r="N10" s="26"/>
      <c r="O10" s="26"/>
      <c r="P10" s="26"/>
      <c r="Q10" s="26"/>
      <c r="R10" s="26"/>
      <c r="S10" s="26"/>
      <c r="T10" s="26"/>
      <c r="U10" s="26"/>
      <c r="V10" s="26"/>
      <c r="W10" s="31"/>
      <c r="X10" s="31"/>
      <c r="Y10" s="31"/>
    </row>
    <row r="11" spans="1:25">
      <c r="A11" s="26">
        <f t="shared" si="2"/>
        <v>2021</v>
      </c>
      <c r="B11" s="15">
        <f t="shared" si="0"/>
        <v>1000</v>
      </c>
      <c r="C11" s="16">
        <f>2000+C10-B10-(2000-SUM(I6:I10))</f>
        <v>6984</v>
      </c>
      <c r="D11" s="17">
        <f t="shared" si="1"/>
        <v>0.14318442153493699</v>
      </c>
      <c r="E11" s="27"/>
      <c r="F11" s="27"/>
      <c r="G11" s="27"/>
      <c r="H11" s="27"/>
      <c r="I11" s="26"/>
      <c r="J11" s="26">
        <v>149</v>
      </c>
      <c r="K11" s="26">
        <v>171</v>
      </c>
      <c r="L11" s="26">
        <v>196</v>
      </c>
      <c r="M11" s="27">
        <v>225</v>
      </c>
      <c r="N11" s="27">
        <v>259</v>
      </c>
      <c r="O11" s="26"/>
      <c r="P11" s="26"/>
      <c r="Q11" s="26"/>
      <c r="R11" s="26"/>
      <c r="S11" s="26"/>
      <c r="T11" s="26"/>
      <c r="U11" s="26"/>
      <c r="V11" s="31"/>
      <c r="W11" s="31"/>
      <c r="X11" s="31"/>
      <c r="Y11" s="31"/>
    </row>
    <row r="12" spans="1:25">
      <c r="A12" s="26">
        <f t="shared" si="2"/>
        <v>2022</v>
      </c>
      <c r="B12" s="15">
        <f t="shared" si="0"/>
        <v>1000</v>
      </c>
      <c r="C12" s="16">
        <f>2000+C11-B11-(2000-SUM(J7:J11))</f>
        <v>6984</v>
      </c>
      <c r="D12" s="17">
        <f t="shared" si="1"/>
        <v>0.14318442153493699</v>
      </c>
      <c r="E12" s="26"/>
      <c r="F12" s="26"/>
      <c r="G12" s="26"/>
      <c r="H12" s="26"/>
      <c r="I12" s="26"/>
      <c r="J12" s="26"/>
      <c r="K12" s="26">
        <v>149</v>
      </c>
      <c r="L12" s="26">
        <v>171</v>
      </c>
      <c r="M12" s="26">
        <v>196</v>
      </c>
      <c r="N12" s="27">
        <v>225</v>
      </c>
      <c r="O12" s="27">
        <v>259</v>
      </c>
      <c r="P12" s="26"/>
      <c r="Q12" s="26"/>
      <c r="R12" s="26"/>
      <c r="S12" s="26"/>
      <c r="T12" s="26"/>
      <c r="U12" s="26"/>
      <c r="V12" s="31"/>
      <c r="W12" s="31"/>
      <c r="X12" s="31"/>
      <c r="Y12" s="31"/>
    </row>
    <row r="13" spans="1:25">
      <c r="A13" s="26">
        <f t="shared" si="2"/>
        <v>2023</v>
      </c>
      <c r="B13" s="15">
        <f t="shared" si="0"/>
        <v>1000</v>
      </c>
      <c r="C13" s="16">
        <f>2000+C12-B12-(2000-SUM(K8:K12))</f>
        <v>6984</v>
      </c>
      <c r="D13" s="17">
        <f t="shared" si="1"/>
        <v>0.14318442153493699</v>
      </c>
      <c r="E13" s="26"/>
      <c r="F13" s="26"/>
      <c r="G13" s="26"/>
      <c r="H13" s="26"/>
      <c r="I13" s="26"/>
      <c r="J13" s="26"/>
      <c r="K13" s="26"/>
      <c r="L13" s="26">
        <v>149</v>
      </c>
      <c r="M13" s="26">
        <v>171</v>
      </c>
      <c r="N13" s="26">
        <v>196</v>
      </c>
      <c r="O13" s="27">
        <v>225</v>
      </c>
      <c r="P13" s="27">
        <v>259</v>
      </c>
      <c r="Q13" s="26"/>
      <c r="R13" s="26"/>
      <c r="S13" s="26"/>
      <c r="T13" s="26"/>
      <c r="U13" s="26"/>
      <c r="V13" s="31"/>
      <c r="W13" s="31"/>
      <c r="X13" s="31"/>
      <c r="Y13" s="31"/>
    </row>
    <row r="14" spans="1:25">
      <c r="A14" s="26">
        <f t="shared" si="2"/>
        <v>2024</v>
      </c>
      <c r="B14" s="15">
        <f t="shared" si="0"/>
        <v>1000</v>
      </c>
      <c r="C14" s="16">
        <f>2000+C13-B13-(2000-SUM(L9:L13))</f>
        <v>6984</v>
      </c>
      <c r="D14" s="17">
        <f t="shared" si="1"/>
        <v>0.14318442153493699</v>
      </c>
      <c r="E14" s="26"/>
      <c r="F14" s="26"/>
      <c r="G14" s="26"/>
      <c r="H14" s="26"/>
      <c r="I14" s="26"/>
      <c r="J14" s="26"/>
      <c r="K14" s="26"/>
      <c r="L14" s="26"/>
      <c r="M14" s="26">
        <v>149</v>
      </c>
      <c r="N14" s="26">
        <v>171</v>
      </c>
      <c r="O14" s="26">
        <v>196</v>
      </c>
      <c r="P14" s="27">
        <v>225</v>
      </c>
      <c r="Q14" s="27">
        <v>259</v>
      </c>
      <c r="R14" s="26"/>
      <c r="S14" s="26"/>
      <c r="T14" s="26"/>
      <c r="U14" s="26"/>
      <c r="V14" s="31"/>
      <c r="W14" s="31"/>
      <c r="X14" s="31"/>
      <c r="Y14" s="31"/>
    </row>
    <row r="15" spans="1:25">
      <c r="A15" s="26">
        <f t="shared" si="2"/>
        <v>2025</v>
      </c>
      <c r="B15" s="15">
        <f t="shared" si="0"/>
        <v>1000</v>
      </c>
      <c r="C15" s="16">
        <f>2000+C14-B14-(2000-SUM(M10:M14))</f>
        <v>6984</v>
      </c>
      <c r="D15" s="17">
        <f t="shared" si="1"/>
        <v>0.14318442153493699</v>
      </c>
      <c r="E15" s="26"/>
      <c r="F15" s="26"/>
      <c r="G15" s="26"/>
      <c r="H15" s="26"/>
      <c r="I15" s="26"/>
      <c r="J15" s="26"/>
      <c r="K15" s="26"/>
      <c r="L15" s="26"/>
      <c r="M15" s="26"/>
      <c r="N15" s="26">
        <v>149</v>
      </c>
      <c r="O15" s="26">
        <v>171</v>
      </c>
      <c r="P15" s="26">
        <v>196</v>
      </c>
      <c r="Q15" s="27">
        <v>225</v>
      </c>
      <c r="R15" s="27">
        <v>259</v>
      </c>
      <c r="S15" s="26"/>
      <c r="T15" s="26"/>
      <c r="U15" s="26"/>
      <c r="V15" s="31"/>
      <c r="W15" s="31"/>
      <c r="X15" s="31"/>
      <c r="Y15" s="31"/>
    </row>
    <row r="16" spans="1:25">
      <c r="A16" s="26">
        <f t="shared" si="2"/>
        <v>2026</v>
      </c>
      <c r="B16" s="15">
        <f t="shared" si="0"/>
        <v>1000</v>
      </c>
      <c r="C16" s="16">
        <f>2000+C15-B15-(2000-SUM(N11:N15))</f>
        <v>6984</v>
      </c>
      <c r="D16" s="17">
        <f t="shared" si="1"/>
        <v>0.14318442153493699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v>149</v>
      </c>
      <c r="P16" s="26">
        <v>171</v>
      </c>
      <c r="Q16" s="26">
        <v>196</v>
      </c>
      <c r="R16" s="27">
        <v>225</v>
      </c>
      <c r="S16" s="27">
        <v>259</v>
      </c>
      <c r="T16" s="26"/>
      <c r="U16" s="26"/>
      <c r="V16" s="26"/>
      <c r="W16" s="31"/>
      <c r="X16" s="31"/>
      <c r="Y16" s="31"/>
    </row>
    <row r="17" spans="1:25">
      <c r="A17" s="26">
        <f t="shared" si="2"/>
        <v>2027</v>
      </c>
      <c r="B17" s="15">
        <f t="shared" si="0"/>
        <v>1000</v>
      </c>
      <c r="C17" s="16">
        <f>2000+C16-B16-(2000-SUM(O12:O16))</f>
        <v>6984</v>
      </c>
      <c r="D17" s="17">
        <f t="shared" si="1"/>
        <v>0.14318442153493699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v>149</v>
      </c>
      <c r="Q17" s="26">
        <v>171</v>
      </c>
      <c r="R17" s="26">
        <v>196</v>
      </c>
      <c r="S17" s="27">
        <v>225</v>
      </c>
      <c r="T17" s="27">
        <v>259</v>
      </c>
      <c r="U17" s="26"/>
      <c r="V17" s="26"/>
      <c r="W17" s="31"/>
      <c r="X17" s="31"/>
      <c r="Y17" s="31"/>
    </row>
    <row r="18" spans="1:25">
      <c r="A18" s="26">
        <f t="shared" si="2"/>
        <v>2028</v>
      </c>
      <c r="B18" s="15">
        <f t="shared" si="0"/>
        <v>1000</v>
      </c>
      <c r="C18" s="16">
        <f>2000+C17-B17-(2000-SUM(P13:P17))</f>
        <v>6984</v>
      </c>
      <c r="D18" s="17">
        <f t="shared" si="1"/>
        <v>0.14318442153493699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v>149</v>
      </c>
      <c r="R18" s="26">
        <v>171</v>
      </c>
      <c r="S18" s="26">
        <v>196</v>
      </c>
      <c r="T18" s="27">
        <v>225</v>
      </c>
      <c r="U18" s="27">
        <v>259</v>
      </c>
      <c r="V18" s="26"/>
      <c r="W18" s="26"/>
      <c r="X18" s="26"/>
      <c r="Y18" s="31"/>
    </row>
    <row r="19" spans="1:25">
      <c r="A19" s="26">
        <f t="shared" si="2"/>
        <v>2029</v>
      </c>
      <c r="B19" s="15">
        <f t="shared" si="0"/>
        <v>1000</v>
      </c>
      <c r="C19" s="16">
        <f>2000+C18-B18-(2000-SUM(Q14:Q18))</f>
        <v>6984</v>
      </c>
      <c r="D19" s="17">
        <f t="shared" si="1"/>
        <v>0.14318442153493699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v>149</v>
      </c>
      <c r="S19" s="26">
        <v>171</v>
      </c>
      <c r="T19" s="26">
        <v>196</v>
      </c>
      <c r="U19" s="27">
        <v>225</v>
      </c>
      <c r="V19" s="27">
        <v>259</v>
      </c>
      <c r="W19" s="26"/>
      <c r="X19" s="26"/>
      <c r="Y19" s="31"/>
    </row>
    <row r="20" spans="1:25">
      <c r="A20" s="26">
        <f t="shared" si="2"/>
        <v>2030</v>
      </c>
      <c r="B20" s="15">
        <f t="shared" si="0"/>
        <v>1000</v>
      </c>
      <c r="C20" s="16">
        <f>2000+C19-B19-(2000-SUM(R15:R19))</f>
        <v>6984</v>
      </c>
      <c r="D20" s="17">
        <f t="shared" si="1"/>
        <v>0.14318442153493699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>
        <v>149</v>
      </c>
      <c r="T20" s="26">
        <v>171</v>
      </c>
      <c r="U20" s="26">
        <v>196</v>
      </c>
      <c r="V20" s="27">
        <v>225</v>
      </c>
      <c r="W20" s="27">
        <v>259</v>
      </c>
      <c r="X20" s="26"/>
      <c r="Y20" s="31"/>
    </row>
    <row r="21" spans="1:25">
      <c r="A21" s="26">
        <f t="shared" si="2"/>
        <v>2031</v>
      </c>
      <c r="B21" s="15">
        <f t="shared" si="0"/>
        <v>1000</v>
      </c>
      <c r="C21" s="16">
        <f>2000+C20-B20-(2000-SUM(S16:S20))</f>
        <v>6984</v>
      </c>
      <c r="D21" s="17">
        <f t="shared" si="1"/>
        <v>0.14318442153493699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>
        <v>149</v>
      </c>
      <c r="U21" s="26">
        <v>171</v>
      </c>
      <c r="V21" s="26">
        <v>196</v>
      </c>
      <c r="W21" s="27">
        <v>225</v>
      </c>
      <c r="X21" s="27">
        <v>259</v>
      </c>
      <c r="Y21" s="26" t="s">
        <v>29</v>
      </c>
    </row>
    <row r="22" spans="1:25">
      <c r="A22" s="26">
        <f t="shared" si="2"/>
        <v>2032</v>
      </c>
      <c r="B22" s="15">
        <f>SUM(E22:X22)</f>
        <v>741</v>
      </c>
      <c r="C22" s="16">
        <f>2000+C21-B21-(2000-SUM(T17:T21))</f>
        <v>6984</v>
      </c>
      <c r="D22" s="17">
        <f t="shared" si="1"/>
        <v>0.10609965635738831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>
        <v>149</v>
      </c>
      <c r="V22" s="26">
        <v>171</v>
      </c>
      <c r="W22" s="26">
        <v>196</v>
      </c>
      <c r="X22" s="27">
        <v>225</v>
      </c>
      <c r="Y22" s="26" t="s">
        <v>28</v>
      </c>
    </row>
    <row r="23" spans="1:25">
      <c r="A23" s="26">
        <f t="shared" si="2"/>
        <v>2033</v>
      </c>
      <c r="B23" s="15">
        <f>SUM(E23:X23)</f>
        <v>516</v>
      </c>
      <c r="C23" s="16">
        <f>2000+C22-B22-(2000-SUM(U18:U22))</f>
        <v>7243</v>
      </c>
      <c r="D23" s="17">
        <f t="shared" si="1"/>
        <v>7.1241198398453678E-2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>
        <v>149</v>
      </c>
      <c r="W23" s="26">
        <v>171</v>
      </c>
      <c r="X23" s="26">
        <v>196</v>
      </c>
      <c r="Y23" s="26" t="s">
        <v>26</v>
      </c>
    </row>
    <row r="24" spans="1:25">
      <c r="A24" s="26">
        <f t="shared" si="2"/>
        <v>2034</v>
      </c>
      <c r="B24" s="15">
        <f>SUM(E24:X24)</f>
        <v>320</v>
      </c>
      <c r="C24" s="16">
        <f>2000+C23-B23-(2000-SUM(V19:V23))</f>
        <v>7727</v>
      </c>
      <c r="D24" s="17">
        <f t="shared" si="1"/>
        <v>4.1413226349165264E-2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>
        <v>149</v>
      </c>
      <c r="X24" s="26">
        <v>171</v>
      </c>
      <c r="Y24" s="26" t="s">
        <v>25</v>
      </c>
    </row>
    <row r="25" spans="1:25">
      <c r="A25" s="26">
        <f t="shared" si="2"/>
        <v>2035</v>
      </c>
      <c r="B25" s="15">
        <f>SUM(E25:X25)</f>
        <v>149</v>
      </c>
      <c r="C25" s="16">
        <f>2000+C24-B24-(2000-SUM(W20:W24))</f>
        <v>8407</v>
      </c>
      <c r="D25" s="17">
        <f t="shared" si="1"/>
        <v>1.7723325799928632E-2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>
        <v>149</v>
      </c>
      <c r="Y25" s="26" t="s">
        <v>24</v>
      </c>
    </row>
    <row r="26" spans="1:25">
      <c r="A26" s="26"/>
      <c r="B26" s="26"/>
      <c r="C26" s="26"/>
      <c r="D26" s="14"/>
      <c r="E26" s="27">
        <f t="shared" ref="E26:M26" si="3">SUM(E1:E14)</f>
        <v>1000</v>
      </c>
      <c r="F26" s="27">
        <f t="shared" si="3"/>
        <v>1000</v>
      </c>
      <c r="G26" s="27">
        <f t="shared" si="3"/>
        <v>1000</v>
      </c>
      <c r="H26" s="27">
        <f t="shared" si="3"/>
        <v>1000</v>
      </c>
      <c r="I26" s="27">
        <f t="shared" si="3"/>
        <v>1000</v>
      </c>
      <c r="J26" s="27">
        <f t="shared" si="3"/>
        <v>1000</v>
      </c>
      <c r="K26" s="27">
        <f t="shared" si="3"/>
        <v>1000</v>
      </c>
      <c r="L26" s="27">
        <f t="shared" si="3"/>
        <v>1000</v>
      </c>
      <c r="M26" s="27">
        <f t="shared" si="3"/>
        <v>1000</v>
      </c>
      <c r="N26" s="27">
        <f>SUM(N2:N15)</f>
        <v>1000</v>
      </c>
      <c r="O26" s="27">
        <f t="shared" ref="O26:X26" si="4">SUM(O2:O25)</f>
        <v>1000</v>
      </c>
      <c r="P26" s="27">
        <f t="shared" si="4"/>
        <v>1000</v>
      </c>
      <c r="Q26" s="27">
        <f t="shared" si="4"/>
        <v>1000</v>
      </c>
      <c r="R26" s="27">
        <f t="shared" si="4"/>
        <v>1000</v>
      </c>
      <c r="S26" s="27">
        <f t="shared" si="4"/>
        <v>1000</v>
      </c>
      <c r="T26" s="27">
        <f t="shared" si="4"/>
        <v>1000</v>
      </c>
      <c r="U26" s="27">
        <f t="shared" si="4"/>
        <v>1000</v>
      </c>
      <c r="V26" s="27">
        <f t="shared" si="4"/>
        <v>1000</v>
      </c>
      <c r="W26" s="27">
        <f t="shared" si="4"/>
        <v>1000</v>
      </c>
      <c r="X26" s="27">
        <f t="shared" si="4"/>
        <v>1000</v>
      </c>
      <c r="Y26" s="31"/>
    </row>
    <row r="27" spans="1:25">
      <c r="A27" s="26"/>
      <c r="B27" s="26"/>
      <c r="C27" s="26"/>
      <c r="D27" s="14" t="s">
        <v>27</v>
      </c>
      <c r="E27" s="34">
        <f t="shared" ref="E27:X27" si="5">E26/2000</f>
        <v>0.5</v>
      </c>
      <c r="F27" s="34">
        <f t="shared" si="5"/>
        <v>0.5</v>
      </c>
      <c r="G27" s="34">
        <f t="shared" si="5"/>
        <v>0.5</v>
      </c>
      <c r="H27" s="34">
        <f t="shared" si="5"/>
        <v>0.5</v>
      </c>
      <c r="I27" s="34">
        <f t="shared" si="5"/>
        <v>0.5</v>
      </c>
      <c r="J27" s="34">
        <f t="shared" si="5"/>
        <v>0.5</v>
      </c>
      <c r="K27" s="34">
        <f t="shared" si="5"/>
        <v>0.5</v>
      </c>
      <c r="L27" s="34">
        <f t="shared" si="5"/>
        <v>0.5</v>
      </c>
      <c r="M27" s="34">
        <f t="shared" si="5"/>
        <v>0.5</v>
      </c>
      <c r="N27" s="34">
        <f t="shared" si="5"/>
        <v>0.5</v>
      </c>
      <c r="O27" s="34">
        <f t="shared" si="5"/>
        <v>0.5</v>
      </c>
      <c r="P27" s="34">
        <f t="shared" si="5"/>
        <v>0.5</v>
      </c>
      <c r="Q27" s="34">
        <f t="shared" si="5"/>
        <v>0.5</v>
      </c>
      <c r="R27" s="34">
        <f t="shared" si="5"/>
        <v>0.5</v>
      </c>
      <c r="S27" s="34">
        <f t="shared" si="5"/>
        <v>0.5</v>
      </c>
      <c r="T27" s="34">
        <f t="shared" si="5"/>
        <v>0.5</v>
      </c>
      <c r="U27" s="34">
        <f t="shared" si="5"/>
        <v>0.5</v>
      </c>
      <c r="V27" s="34">
        <f t="shared" si="5"/>
        <v>0.5</v>
      </c>
      <c r="W27" s="34">
        <f t="shared" si="5"/>
        <v>0.5</v>
      </c>
      <c r="X27" s="34">
        <f t="shared" si="5"/>
        <v>0.5</v>
      </c>
      <c r="Y27" s="31"/>
    </row>
    <row r="28" spans="1:25">
      <c r="C28" t="s">
        <v>23</v>
      </c>
    </row>
    <row r="34" spans="7:7">
      <c r="G34" t="s">
        <v>23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4"/>
  <sheetViews>
    <sheetView zoomScale="80" zoomScaleNormal="80" workbookViewId="0">
      <selection activeCell="E13" sqref="E13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24" width="7.125" bestFit="1" customWidth="1"/>
    <col min="25" max="25" width="9.625" bestFit="1" customWidth="1"/>
  </cols>
  <sheetData>
    <row r="1" spans="1:25" s="7" customFormat="1" ht="33" customHeight="1">
      <c r="A1" s="14"/>
      <c r="B1" s="14" t="s">
        <v>22</v>
      </c>
      <c r="C1" s="14" t="s">
        <v>21</v>
      </c>
      <c r="D1" s="14" t="s">
        <v>20</v>
      </c>
      <c r="E1" s="14" t="s">
        <v>42</v>
      </c>
      <c r="F1" s="14" t="s">
        <v>41</v>
      </c>
      <c r="G1" s="14" t="s">
        <v>40</v>
      </c>
      <c r="H1" s="14" t="s">
        <v>39</v>
      </c>
      <c r="I1" s="14" t="s">
        <v>38</v>
      </c>
      <c r="J1" s="14" t="s">
        <v>37</v>
      </c>
      <c r="K1" s="14" t="s">
        <v>36</v>
      </c>
      <c r="L1" s="14" t="s">
        <v>35</v>
      </c>
      <c r="M1" s="14" t="s">
        <v>34</v>
      </c>
      <c r="N1" s="14" t="s">
        <v>33</v>
      </c>
      <c r="O1" s="14" t="s">
        <v>32</v>
      </c>
      <c r="P1" s="14" t="s">
        <v>31</v>
      </c>
      <c r="Q1" s="14" t="s">
        <v>30</v>
      </c>
      <c r="R1" s="14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4" t="s">
        <v>121</v>
      </c>
      <c r="X1" s="14" t="s">
        <v>122</v>
      </c>
      <c r="Y1" s="14"/>
    </row>
    <row r="2" spans="1:25">
      <c r="A2" s="26">
        <v>2012</v>
      </c>
      <c r="B2" s="15">
        <v>1200</v>
      </c>
      <c r="C2" s="16">
        <v>2000</v>
      </c>
      <c r="D2" s="17">
        <f t="shared" ref="D2:D25" si="0">B2/C2</f>
        <v>0.6</v>
      </c>
      <c r="E2" s="27">
        <v>1200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31"/>
      <c r="X2" s="31"/>
      <c r="Y2" s="31"/>
    </row>
    <row r="3" spans="1:25">
      <c r="A3" s="26">
        <f t="shared" ref="A3:A25" si="1">A2+1</f>
        <v>2013</v>
      </c>
      <c r="B3" s="15">
        <v>1200</v>
      </c>
      <c r="C3" s="16">
        <f>2000+C2-B3</f>
        <v>2800</v>
      </c>
      <c r="D3" s="17">
        <f t="shared" si="0"/>
        <v>0.42857142857142855</v>
      </c>
      <c r="E3" s="27">
        <f>(2000-E2)*D3</f>
        <v>342.85714285714283</v>
      </c>
      <c r="F3" s="26">
        <f>INT(2000*B3/C3+1)</f>
        <v>858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31"/>
      <c r="X3" s="31"/>
      <c r="Y3" s="31"/>
    </row>
    <row r="4" spans="1:25">
      <c r="A4" s="26">
        <f t="shared" si="1"/>
        <v>2014</v>
      </c>
      <c r="B4" s="15">
        <v>1200</v>
      </c>
      <c r="C4" s="16">
        <f>2000+C3-B4</f>
        <v>3600</v>
      </c>
      <c r="D4" s="17">
        <f t="shared" si="0"/>
        <v>0.33333333333333331</v>
      </c>
      <c r="E4" s="26">
        <f>INT((2000-E2-E3)*D4+1)</f>
        <v>153</v>
      </c>
      <c r="F4" s="27">
        <f>(2000-F3)*D4</f>
        <v>380.66666666666663</v>
      </c>
      <c r="G4" s="27">
        <f>(2000-G3)*D4</f>
        <v>666.66666666666663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1"/>
      <c r="X4" s="31"/>
      <c r="Y4" s="31"/>
    </row>
    <row r="5" spans="1:25">
      <c r="A5" s="26">
        <f t="shared" si="1"/>
        <v>2015</v>
      </c>
      <c r="B5" s="15">
        <v>1200</v>
      </c>
      <c r="C5" s="16">
        <f>2000+C4-B5</f>
        <v>4400</v>
      </c>
      <c r="D5" s="17">
        <f t="shared" si="0"/>
        <v>0.27272727272727271</v>
      </c>
      <c r="E5" s="26">
        <f>INT((2000-SUM(E2:E4))*D5+1)</f>
        <v>83</v>
      </c>
      <c r="F5" s="26">
        <f>INT((2000-SUM(F2:F4))*D5+1)</f>
        <v>208</v>
      </c>
      <c r="G5" s="26">
        <f>INT((2000-SUM(G2:G4))*D5)</f>
        <v>363</v>
      </c>
      <c r="H5" s="26">
        <f>INT((2000-SUM(H2:H4))*D5)</f>
        <v>545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31"/>
      <c r="X5" s="31"/>
      <c r="Y5" s="31"/>
    </row>
    <row r="6" spans="1:25">
      <c r="A6" s="26">
        <f t="shared" si="1"/>
        <v>2016</v>
      </c>
      <c r="B6" s="15">
        <v>1200</v>
      </c>
      <c r="C6" s="16">
        <f>2000+C5-B6</f>
        <v>5200</v>
      </c>
      <c r="D6" s="17">
        <f t="shared" si="0"/>
        <v>0.23076923076923078</v>
      </c>
      <c r="E6" s="26">
        <f>INT((2000-SUM(E2:E5))*D6+1)</f>
        <v>52</v>
      </c>
      <c r="F6" s="26">
        <f>INT((2000-SUM(F2:F5))*D6)</f>
        <v>127</v>
      </c>
      <c r="G6" s="26">
        <f>INT((2000-SUM(G2:G5))*D6)</f>
        <v>223</v>
      </c>
      <c r="H6" s="26">
        <f>INT((2000-SUM(H2:H5))*D6+1)</f>
        <v>336</v>
      </c>
      <c r="I6" s="26">
        <f>INT((2000-SUM(I3:I5))*D6)</f>
        <v>461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31"/>
      <c r="X6" s="31"/>
      <c r="Y6" s="31"/>
    </row>
    <row r="7" spans="1:25">
      <c r="A7" s="26">
        <f t="shared" si="1"/>
        <v>2017</v>
      </c>
      <c r="B7" s="15">
        <v>1200</v>
      </c>
      <c r="C7" s="16">
        <f>2000+C6-B6-(2000-SUM(E2:E6))</f>
        <v>5830.8571428571431</v>
      </c>
      <c r="D7" s="17">
        <f t="shared" si="0"/>
        <v>0.20580164641317131</v>
      </c>
      <c r="E7" s="26"/>
      <c r="F7" s="26">
        <f>INT((2000-SUM(F3:F6))*D7)</f>
        <v>87</v>
      </c>
      <c r="G7" s="26">
        <f>INT((2000-SUM(G3:G6))*D7+1)</f>
        <v>154</v>
      </c>
      <c r="H7" s="26">
        <f>INT((2000-SUM(H3:H6))*D7+1)</f>
        <v>231</v>
      </c>
      <c r="I7" s="26">
        <f>INT((2000-SUM(I4:I6))*D7)</f>
        <v>316</v>
      </c>
      <c r="J7" s="26">
        <f>INT((2000-SUM(J4:J6))*D7+1)</f>
        <v>412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 t="s">
        <v>0</v>
      </c>
      <c r="W7" s="31"/>
      <c r="X7" s="31"/>
      <c r="Y7" s="31"/>
    </row>
    <row r="8" spans="1:25">
      <c r="A8" s="26">
        <f t="shared" si="1"/>
        <v>2018</v>
      </c>
      <c r="B8" s="15">
        <v>1200</v>
      </c>
      <c r="C8" s="16">
        <f>2000+C7-B7-(2000-SUM(F3:F7))-1</f>
        <v>6290.5238095238092</v>
      </c>
      <c r="D8" s="17">
        <f t="shared" si="0"/>
        <v>0.19076312821250407</v>
      </c>
      <c r="E8" s="26"/>
      <c r="F8" s="26"/>
      <c r="G8" s="26">
        <f>INT((2000-SUM(G4:G7))*D8+1)</f>
        <v>114</v>
      </c>
      <c r="H8" s="26">
        <f>INT((2000-SUM(H4:H7))*D8+1)</f>
        <v>170</v>
      </c>
      <c r="I8" s="26">
        <f>INT((2000-SUM(I5:I7))*D8)</f>
        <v>233</v>
      </c>
      <c r="J8" s="26">
        <f>INT((2000-SUM(J5:J7))*D8)</f>
        <v>302</v>
      </c>
      <c r="K8" s="26">
        <f>INT((2000-SUM(K5:K7))*D8)</f>
        <v>381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31"/>
      <c r="X8" s="31"/>
      <c r="Y8" s="31"/>
    </row>
    <row r="9" spans="1:25">
      <c r="A9" s="26">
        <f t="shared" si="1"/>
        <v>2019</v>
      </c>
      <c r="B9" s="15">
        <v>1200</v>
      </c>
      <c r="C9" s="16">
        <f>2000+C8-B8-(2000-SUM(G4:G8))</f>
        <v>6611.1904761904752</v>
      </c>
      <c r="D9" s="17">
        <f t="shared" si="0"/>
        <v>0.1815104260453056</v>
      </c>
      <c r="E9" s="26"/>
      <c r="F9" s="26"/>
      <c r="G9" s="26"/>
      <c r="H9" s="26">
        <f>INT((2000-SUM(H5:H8))*D9)</f>
        <v>130</v>
      </c>
      <c r="I9" s="26">
        <f>INT((2000-SUM(I6:I8))*D9)</f>
        <v>179</v>
      </c>
      <c r="J9" s="26">
        <f>INT((2000-SUM(J6:J8))*D9)</f>
        <v>233</v>
      </c>
      <c r="K9" s="26">
        <f>INT((2000-SUM(K6:K8))*D9)</f>
        <v>293</v>
      </c>
      <c r="L9" s="26">
        <f>INT((2000-SUM(L2:L8))*D9)+1</f>
        <v>364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31"/>
      <c r="X9" s="31"/>
      <c r="Y9" s="31"/>
    </row>
    <row r="10" spans="1:25">
      <c r="A10" s="26">
        <f t="shared" si="1"/>
        <v>2020</v>
      </c>
      <c r="B10" s="15">
        <v>1200</v>
      </c>
      <c r="C10" s="16">
        <f>2000+C9-B9-(2000-SUM(H5:H9))</f>
        <v>6823.1904761904752</v>
      </c>
      <c r="D10" s="17">
        <f t="shared" si="0"/>
        <v>0.17587080474851174</v>
      </c>
      <c r="E10" s="26"/>
      <c r="F10" s="26"/>
      <c r="G10" s="26"/>
      <c r="H10" s="26"/>
      <c r="I10" s="26">
        <f>INT((2000-SUM(I6:I9))*D10+1)</f>
        <v>143</v>
      </c>
      <c r="J10" s="26">
        <f>INT((2000-SUM(J7:J9))*D10)</f>
        <v>185</v>
      </c>
      <c r="K10" s="26">
        <f>INT((2000-SUM(K7:K9))*D10)</f>
        <v>233</v>
      </c>
      <c r="L10" s="26">
        <f>INT((2000-SUM(L3:L9))*D10)</f>
        <v>287</v>
      </c>
      <c r="M10" s="26">
        <f>INT((2000-SUM(M3:M9))*D10)</f>
        <v>351</v>
      </c>
      <c r="N10" s="26"/>
      <c r="O10" s="26"/>
      <c r="P10" s="26"/>
      <c r="Q10" s="26"/>
      <c r="R10" s="26"/>
      <c r="S10" s="26"/>
      <c r="T10" s="26"/>
      <c r="U10" s="26"/>
      <c r="V10" s="26"/>
      <c r="W10" s="31"/>
      <c r="X10" s="31"/>
      <c r="Y10" s="31"/>
    </row>
    <row r="11" spans="1:25">
      <c r="A11" s="26">
        <f t="shared" si="1"/>
        <v>2021</v>
      </c>
      <c r="B11" s="15">
        <v>1200</v>
      </c>
      <c r="C11" s="16">
        <f>2000+C10-B10-(2000-SUM(I6:I10))</f>
        <v>6955.1904761904752</v>
      </c>
      <c r="D11" s="17">
        <f t="shared" si="0"/>
        <v>0.17253301747923785</v>
      </c>
      <c r="E11" s="27" t="s">
        <v>0</v>
      </c>
      <c r="F11" s="27" t="s">
        <v>0</v>
      </c>
      <c r="G11" s="27" t="s">
        <v>0</v>
      </c>
      <c r="H11" s="27" t="s">
        <v>0</v>
      </c>
      <c r="I11" s="27" t="s">
        <v>0</v>
      </c>
      <c r="J11" s="26">
        <f>INT((2000-SUM(J7:J10))*D11+1)</f>
        <v>150</v>
      </c>
      <c r="K11" s="26">
        <f>INT((2000-SUM(K8:K10))*D11)</f>
        <v>188</v>
      </c>
      <c r="L11" s="26">
        <f>INT((2000-SUM(L4:L10))*D11)</f>
        <v>232</v>
      </c>
      <c r="M11" s="26">
        <f>INT((2000-SUM(M4:M10))*D11)</f>
        <v>284</v>
      </c>
      <c r="N11" s="26">
        <f>INT((2000-SUM(N4:N10))*D11)</f>
        <v>345</v>
      </c>
      <c r="O11" s="26"/>
      <c r="P11" s="26"/>
      <c r="Q11" s="26"/>
      <c r="R11" s="26"/>
      <c r="S11" s="26"/>
      <c r="T11" s="26"/>
      <c r="U11" s="26"/>
      <c r="V11" s="31"/>
      <c r="W11" s="31"/>
      <c r="X11" s="31"/>
      <c r="Y11" s="31"/>
    </row>
    <row r="12" spans="1:25">
      <c r="A12" s="26">
        <f t="shared" si="1"/>
        <v>2022</v>
      </c>
      <c r="B12" s="15">
        <v>1200</v>
      </c>
      <c r="C12" s="16">
        <f>2000+C11-B11-(2000-SUM(J7:J11))</f>
        <v>7037.1904761904752</v>
      </c>
      <c r="D12" s="17">
        <f t="shared" si="0"/>
        <v>0.17052259762757055</v>
      </c>
      <c r="E12" s="26"/>
      <c r="F12" s="26"/>
      <c r="G12" s="26"/>
      <c r="H12" s="26"/>
      <c r="I12" s="26"/>
      <c r="J12" s="26"/>
      <c r="K12" s="26">
        <f>INT((2000-SUM(K8:K11))*D12)</f>
        <v>154</v>
      </c>
      <c r="L12" s="26">
        <f>INT((2000-SUM(L5:L11))*D12)</f>
        <v>190</v>
      </c>
      <c r="M12" s="26">
        <f>INT((2000-SUM(M5:M11))*D12)</f>
        <v>232</v>
      </c>
      <c r="N12" s="26">
        <f>INT((2000-SUM(N5:N11))*D12)</f>
        <v>282</v>
      </c>
      <c r="O12" s="26">
        <f>INT((2000-SUM(O5:O11))*D12)</f>
        <v>341</v>
      </c>
      <c r="P12" s="26"/>
      <c r="Q12" s="26"/>
      <c r="R12" s="26"/>
      <c r="S12" s="26"/>
      <c r="T12" s="26"/>
      <c r="U12" s="26"/>
      <c r="V12" s="31"/>
      <c r="W12" s="31"/>
      <c r="X12" s="31"/>
      <c r="Y12" s="31"/>
    </row>
    <row r="13" spans="1:25">
      <c r="A13" s="26">
        <f t="shared" si="1"/>
        <v>2023</v>
      </c>
      <c r="B13" s="15">
        <v>1200</v>
      </c>
      <c r="C13" s="16">
        <f>2000+C12-B12-(2000-SUM(K8:K12))</f>
        <v>7086.1904761904752</v>
      </c>
      <c r="D13" s="17">
        <f t="shared" si="0"/>
        <v>0.1693434581009341</v>
      </c>
      <c r="E13" s="26"/>
      <c r="F13" s="26"/>
      <c r="G13" s="26"/>
      <c r="H13" s="26"/>
      <c r="I13" s="26"/>
      <c r="J13" s="26"/>
      <c r="K13" s="26"/>
      <c r="L13" s="26">
        <f>INT((2000-SUM(L6:L12))*D13)</f>
        <v>156</v>
      </c>
      <c r="M13" s="26">
        <f>INT((2000-SUM(M6:M12))*D13)</f>
        <v>191</v>
      </c>
      <c r="N13" s="26">
        <f>INT((2000-SUM(N6:N12))*D13)</f>
        <v>232</v>
      </c>
      <c r="O13" s="26">
        <f>INT((2000-SUM(O6:O12))*D13)</f>
        <v>280</v>
      </c>
      <c r="P13" s="26">
        <f>INT((2000-SUM(P6:P12))*D13)</f>
        <v>338</v>
      </c>
      <c r="Q13" s="26"/>
      <c r="R13" s="26"/>
      <c r="S13" s="26"/>
      <c r="T13" s="26"/>
      <c r="U13" s="26"/>
      <c r="V13" s="31"/>
      <c r="W13" s="31"/>
      <c r="X13" s="31"/>
      <c r="Y13" s="31"/>
    </row>
    <row r="14" spans="1:25">
      <c r="A14" s="26">
        <f t="shared" si="1"/>
        <v>2024</v>
      </c>
      <c r="B14" s="15">
        <v>1200</v>
      </c>
      <c r="C14" s="16">
        <f>2000+C13-B13-(2000-SUM(L9:L13))</f>
        <v>7115.1904761904752</v>
      </c>
      <c r="D14" s="17">
        <f t="shared" si="0"/>
        <v>0.16865325025599157</v>
      </c>
      <c r="E14" s="26"/>
      <c r="F14" s="26"/>
      <c r="G14" s="26"/>
      <c r="H14" s="26"/>
      <c r="I14" s="26"/>
      <c r="J14" s="26"/>
      <c r="K14" s="26"/>
      <c r="L14" s="26"/>
      <c r="M14" s="26">
        <f>INT((2000-SUM(M7:M13))*D14)</f>
        <v>158</v>
      </c>
      <c r="N14" s="26">
        <f>INT((2000-SUM(N7:N13))*D14)</f>
        <v>192</v>
      </c>
      <c r="O14" s="26">
        <f>INT((2000-SUM(O7:O13))*D14)</f>
        <v>232</v>
      </c>
      <c r="P14" s="26">
        <f>INT((2000-SUM(P7:P13))*D14)</f>
        <v>280</v>
      </c>
      <c r="Q14" s="26">
        <f>INT((2000-SUM(Q7:Q13))*$D14)</f>
        <v>337</v>
      </c>
      <c r="R14" s="26"/>
      <c r="S14" s="26"/>
      <c r="T14" s="26"/>
      <c r="U14" s="26"/>
      <c r="V14" s="31"/>
      <c r="W14" s="31"/>
      <c r="X14" s="31"/>
      <c r="Y14" s="31"/>
    </row>
    <row r="15" spans="1:25">
      <c r="A15" s="26">
        <f t="shared" si="1"/>
        <v>2025</v>
      </c>
      <c r="B15" s="15">
        <v>1200</v>
      </c>
      <c r="C15" s="16">
        <f>2000+C14-B14-(2000-SUM(M10:M14))</f>
        <v>7131.1904761904752</v>
      </c>
      <c r="D15" s="17">
        <f t="shared" si="0"/>
        <v>0.16827484891990252</v>
      </c>
      <c r="E15" s="26"/>
      <c r="F15" s="26"/>
      <c r="G15" s="26"/>
      <c r="H15" s="26"/>
      <c r="I15" s="26"/>
      <c r="J15" s="26"/>
      <c r="K15" s="26"/>
      <c r="L15" s="26"/>
      <c r="M15" s="26"/>
      <c r="N15" s="26">
        <f>INT((2000-SUM(N8:N14))*D15)</f>
        <v>159</v>
      </c>
      <c r="O15" s="26">
        <f>INT((2000-SUM(O8:O14))*D15)</f>
        <v>193</v>
      </c>
      <c r="P15" s="26">
        <f>INT((2000-SUM(P8:P14))*D15)</f>
        <v>232</v>
      </c>
      <c r="Q15" s="26">
        <f>INT((2000-SUM(Q8:Q14))*$D15)</f>
        <v>279</v>
      </c>
      <c r="R15" s="26">
        <f>INT((2000-SUM(R8:R14))*$D15)</f>
        <v>336</v>
      </c>
      <c r="S15" s="26"/>
      <c r="T15" s="26"/>
      <c r="U15" s="26"/>
      <c r="V15" s="31"/>
      <c r="W15" s="31"/>
      <c r="X15" s="31"/>
      <c r="Y15" s="31"/>
    </row>
    <row r="16" spans="1:25">
      <c r="A16" s="26">
        <f t="shared" si="1"/>
        <v>2026</v>
      </c>
      <c r="B16" s="15">
        <v>1200</v>
      </c>
      <c r="C16" s="16">
        <f>2000+C15-B15-(2000-SUM(N11:N15))</f>
        <v>7141.1904761904752</v>
      </c>
      <c r="D16" s="17">
        <f t="shared" si="0"/>
        <v>0.16803920914880141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f>INT((2000-SUM(O9:O15))*D16)</f>
        <v>160</v>
      </c>
      <c r="P16" s="26">
        <f>INT((2000-SUM(P9:P15))*D16)</f>
        <v>193</v>
      </c>
      <c r="Q16" s="26">
        <f>INT((2000-SUM(Q9:Q15))*$D16)</f>
        <v>232</v>
      </c>
      <c r="R16" s="26">
        <f>INT((2000-SUM(R9:R15))*$D16)</f>
        <v>279</v>
      </c>
      <c r="S16" s="26">
        <f>INT((2000-SUM(S9:S15))*$D16)</f>
        <v>336</v>
      </c>
      <c r="T16" s="26"/>
      <c r="U16" s="26"/>
      <c r="V16" s="26"/>
      <c r="W16" s="31"/>
      <c r="X16" s="31"/>
      <c r="Y16" s="31"/>
    </row>
    <row r="17" spans="1:25">
      <c r="A17" s="26">
        <f t="shared" si="1"/>
        <v>2027</v>
      </c>
      <c r="B17" s="15">
        <v>1200</v>
      </c>
      <c r="C17" s="16">
        <f>2000+C16-B16-(2000-SUM(O12:O16))</f>
        <v>7147.1904761904752</v>
      </c>
      <c r="D17" s="17">
        <f t="shared" si="0"/>
        <v>0.16789814179397836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f>INT((2000-SUM(P10:P16))*D17)</f>
        <v>160</v>
      </c>
      <c r="Q17" s="26">
        <f>INT((2000-SUM(Q10:Q16))*$D17)</f>
        <v>193</v>
      </c>
      <c r="R17" s="26">
        <f>INT((2000-SUM(R10:R16))*$D17)</f>
        <v>232</v>
      </c>
      <c r="S17" s="26">
        <f>INT((2000-SUM(S10:S16))*$D17)</f>
        <v>279</v>
      </c>
      <c r="T17" s="26">
        <f>INT((2000-SUM(T10:T16))*$D17)</f>
        <v>335</v>
      </c>
      <c r="U17" s="26"/>
      <c r="V17" s="26"/>
      <c r="W17" s="31"/>
      <c r="X17" s="31"/>
      <c r="Y17" s="31"/>
    </row>
    <row r="18" spans="1:25">
      <c r="A18" s="26">
        <f t="shared" si="1"/>
        <v>2028</v>
      </c>
      <c r="B18" s="15">
        <v>1200</v>
      </c>
      <c r="C18" s="16">
        <f>2000+C17-B17-(2000-SUM(P13:P17))</f>
        <v>7150.1904761904752</v>
      </c>
      <c r="D18" s="17">
        <f t="shared" si="0"/>
        <v>0.16782769689785157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f>INT((2000-SUM(Q11:Q17))*$D18)</f>
        <v>160</v>
      </c>
      <c r="R18" s="26">
        <f>INT((2000-SUM(R11:R17))*$D18)</f>
        <v>193</v>
      </c>
      <c r="S18" s="26">
        <f>INT((2000-SUM(S11:S17))*$D18)</f>
        <v>232</v>
      </c>
      <c r="T18" s="26">
        <f>INT((2000-SUM(T11:T17))*$D18)</f>
        <v>279</v>
      </c>
      <c r="U18" s="26">
        <f>INT((2000-SUM(U11:U17))*$D18)</f>
        <v>335</v>
      </c>
      <c r="V18" s="26"/>
      <c r="W18" s="31"/>
      <c r="X18" s="31"/>
      <c r="Y18" s="31"/>
    </row>
    <row r="19" spans="1:25">
      <c r="A19" s="26">
        <f t="shared" si="1"/>
        <v>2029</v>
      </c>
      <c r="B19" s="15">
        <v>1200</v>
      </c>
      <c r="C19" s="16">
        <f>2000+C18-B18-(2000-SUM(Q14:Q18))</f>
        <v>7151.1904761904752</v>
      </c>
      <c r="D19" s="17">
        <f t="shared" si="0"/>
        <v>0.16780422840019979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f>INT((2000-SUM(R12:R18))*$D19)</f>
        <v>161</v>
      </c>
      <c r="S19" s="26">
        <f>INT((2000-SUM(S12:S18))*$D19)</f>
        <v>193</v>
      </c>
      <c r="T19" s="26">
        <f>INT((2000-SUM(T12:T18))*$D19)</f>
        <v>232</v>
      </c>
      <c r="U19" s="26">
        <f>INT((2000-SUM(U12:U18))*$D19)</f>
        <v>279</v>
      </c>
      <c r="V19" s="26">
        <f>INT((2000-SUM(V12:V18))*$D19)</f>
        <v>335</v>
      </c>
      <c r="W19" s="31"/>
      <c r="X19" s="31"/>
      <c r="Y19" s="31"/>
    </row>
    <row r="20" spans="1:25">
      <c r="A20" s="26">
        <f t="shared" si="1"/>
        <v>2030</v>
      </c>
      <c r="B20" s="15">
        <v>1200</v>
      </c>
      <c r="C20" s="16">
        <f>2000+C19-B19-(2000-SUM(R15:R19))</f>
        <v>7152.1904761904752</v>
      </c>
      <c r="D20" s="17">
        <f t="shared" si="0"/>
        <v>0.16778076646515222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>
        <f>INT((2000-SUM(S13:S19))*$D20)</f>
        <v>161</v>
      </c>
      <c r="T20" s="26">
        <f>INT((2000-SUM(T13:T19))*$D20)</f>
        <v>193</v>
      </c>
      <c r="U20" s="26">
        <f>INT((2000-SUM(U13:U19))*$D20)</f>
        <v>232</v>
      </c>
      <c r="V20" s="26">
        <f>INT((2000-SUM(V13:V19))*$D20)</f>
        <v>279</v>
      </c>
      <c r="W20" s="26">
        <f>INT((2000-SUM(W13:W19))*$D20)</f>
        <v>335</v>
      </c>
      <c r="X20" s="31"/>
      <c r="Y20" s="31"/>
    </row>
    <row r="21" spans="1:25">
      <c r="A21" s="26">
        <f t="shared" si="1"/>
        <v>2031</v>
      </c>
      <c r="B21" s="15">
        <v>1200</v>
      </c>
      <c r="C21" s="16">
        <f>2000+C20-B20-(2000-SUM(S16:S20))</f>
        <v>7153.1904761904752</v>
      </c>
      <c r="D21" s="17">
        <f t="shared" si="0"/>
        <v>0.16775731108995656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>
        <f>INT((2000-SUM(T14:T20))*$D21)</f>
        <v>161</v>
      </c>
      <c r="U21" s="26">
        <f>INT((2000-SUM(U14:U20))*$D21)</f>
        <v>193</v>
      </c>
      <c r="V21" s="26">
        <f>INT((2000-SUM(V14:V20))*$D21)</f>
        <v>232</v>
      </c>
      <c r="W21" s="26">
        <f>INT((2000-SUM(W14:W20))*$D21)</f>
        <v>279</v>
      </c>
      <c r="X21" s="26">
        <f>INT((2000-SUM(X14:X20))*$D21)</f>
        <v>335</v>
      </c>
      <c r="Y21" s="26" t="s">
        <v>29</v>
      </c>
    </row>
    <row r="22" spans="1:25">
      <c r="A22" s="26">
        <f t="shared" si="1"/>
        <v>2032</v>
      </c>
      <c r="B22" s="15">
        <v>1200</v>
      </c>
      <c r="C22" s="16">
        <f>2000+C21-B21-(2000-SUM(T17:T21))</f>
        <v>7153.1904761904752</v>
      </c>
      <c r="D22" s="17">
        <f t="shared" si="0"/>
        <v>0.16775731108995656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>
        <f>INT((2000-SUM(U15:U21))*$D22)</f>
        <v>161</v>
      </c>
      <c r="V22" s="26">
        <f>INT((2000-SUM(V15:V21))*$D22)</f>
        <v>193</v>
      </c>
      <c r="W22" s="26">
        <f>INT((2000-SUM(W15:W21))*$D22)</f>
        <v>232</v>
      </c>
      <c r="X22" s="26">
        <f>INT((2000-SUM(X15:X21))*$D22)</f>
        <v>279</v>
      </c>
      <c r="Y22" s="26" t="s">
        <v>28</v>
      </c>
    </row>
    <row r="23" spans="1:25">
      <c r="A23" s="26">
        <f t="shared" si="1"/>
        <v>2033</v>
      </c>
      <c r="B23" s="15">
        <v>1200</v>
      </c>
      <c r="C23" s="16">
        <f>2000+C22-B22-(2000-SUM(U18:U22))</f>
        <v>7153.1904761904752</v>
      </c>
      <c r="D23" s="17">
        <f t="shared" si="0"/>
        <v>0.16775731108995656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>
        <f>INT((2000-SUM(V16:V22))*$D23)</f>
        <v>161</v>
      </c>
      <c r="W23" s="26">
        <f>INT((2000-SUM(W16:W22))*$D23)</f>
        <v>193</v>
      </c>
      <c r="X23" s="26">
        <f>INT((2000-SUM(X16:X22))*$D23)</f>
        <v>232</v>
      </c>
      <c r="Y23" s="26" t="s">
        <v>26</v>
      </c>
    </row>
    <row r="24" spans="1:25">
      <c r="A24" s="26">
        <f t="shared" si="1"/>
        <v>2034</v>
      </c>
      <c r="B24" s="15">
        <v>1200</v>
      </c>
      <c r="C24" s="16">
        <f>2000+C23-B23-(2000-SUM(V19:V23))</f>
        <v>7153.1904761904752</v>
      </c>
      <c r="D24" s="17">
        <f t="shared" si="0"/>
        <v>0.16775731108995656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>
        <f>INT((2000-SUM(W17:W23))*$D24)</f>
        <v>161</v>
      </c>
      <c r="X24" s="26">
        <f>INT((2000-SUM(X17:X23))*$D24)</f>
        <v>193</v>
      </c>
      <c r="Y24" s="26" t="s">
        <v>25</v>
      </c>
    </row>
    <row r="25" spans="1:25">
      <c r="A25" s="26">
        <f t="shared" si="1"/>
        <v>2035</v>
      </c>
      <c r="B25" s="15">
        <v>1200</v>
      </c>
      <c r="C25" s="16">
        <f>2000+C24-B24-(2000-SUM(W20:W24))</f>
        <v>7153.1904761904752</v>
      </c>
      <c r="D25" s="17">
        <f t="shared" si="0"/>
        <v>0.16775731108995656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31"/>
      <c r="X25" s="26">
        <f>INT((2000-SUM(X18:X24))*$D25)</f>
        <v>161</v>
      </c>
      <c r="Y25" s="26" t="s">
        <v>24</v>
      </c>
    </row>
    <row r="26" spans="1:25">
      <c r="A26" s="26"/>
      <c r="B26" s="26"/>
      <c r="C26" s="26"/>
      <c r="D26" s="14"/>
      <c r="E26" s="27">
        <f t="shared" ref="E26:M26" si="2">SUM(E1:E14)</f>
        <v>1830.8571428571429</v>
      </c>
      <c r="F26" s="27">
        <f t="shared" si="2"/>
        <v>1660.6666666666665</v>
      </c>
      <c r="G26" s="27">
        <f t="shared" si="2"/>
        <v>1520.6666666666665</v>
      </c>
      <c r="H26" s="27">
        <f t="shared" si="2"/>
        <v>1412</v>
      </c>
      <c r="I26" s="27">
        <f t="shared" si="2"/>
        <v>1332</v>
      </c>
      <c r="J26" s="27">
        <f t="shared" si="2"/>
        <v>1282</v>
      </c>
      <c r="K26" s="27">
        <f t="shared" si="2"/>
        <v>1249</v>
      </c>
      <c r="L26" s="27">
        <f t="shared" si="2"/>
        <v>1229</v>
      </c>
      <c r="M26" s="27">
        <f t="shared" si="2"/>
        <v>1216</v>
      </c>
      <c r="N26" s="27">
        <f>SUM(N2:N15)</f>
        <v>1210</v>
      </c>
      <c r="O26" s="27">
        <f t="shared" ref="O26:X26" si="3">SUM(O2:O25)</f>
        <v>1206</v>
      </c>
      <c r="P26" s="27">
        <f t="shared" si="3"/>
        <v>1203</v>
      </c>
      <c r="Q26" s="27">
        <f t="shared" si="3"/>
        <v>1201</v>
      </c>
      <c r="R26" s="27">
        <f t="shared" si="3"/>
        <v>1201</v>
      </c>
      <c r="S26" s="27">
        <f t="shared" si="3"/>
        <v>1201</v>
      </c>
      <c r="T26" s="27">
        <f t="shared" si="3"/>
        <v>1200</v>
      </c>
      <c r="U26" s="27">
        <f t="shared" si="3"/>
        <v>1200</v>
      </c>
      <c r="V26" s="27">
        <f t="shared" si="3"/>
        <v>1200</v>
      </c>
      <c r="W26" s="27">
        <f t="shared" si="3"/>
        <v>1200</v>
      </c>
      <c r="X26" s="27">
        <f t="shared" si="3"/>
        <v>1200</v>
      </c>
      <c r="Y26" s="31"/>
    </row>
    <row r="27" spans="1:25">
      <c r="A27" s="26"/>
      <c r="B27" s="26"/>
      <c r="C27" s="26"/>
      <c r="D27" s="14" t="s">
        <v>1</v>
      </c>
      <c r="E27" s="34">
        <f t="shared" ref="E27:X27" si="4">E26/2000</f>
        <v>0.91542857142857148</v>
      </c>
      <c r="F27" s="34">
        <f t="shared" si="4"/>
        <v>0.83033333333333326</v>
      </c>
      <c r="G27" s="34">
        <f t="shared" si="4"/>
        <v>0.76033333333333331</v>
      </c>
      <c r="H27" s="34">
        <f t="shared" si="4"/>
        <v>0.70599999999999996</v>
      </c>
      <c r="I27" s="34">
        <f t="shared" si="4"/>
        <v>0.66600000000000004</v>
      </c>
      <c r="J27" s="34">
        <f t="shared" si="4"/>
        <v>0.64100000000000001</v>
      </c>
      <c r="K27" s="34">
        <f t="shared" si="4"/>
        <v>0.62450000000000006</v>
      </c>
      <c r="L27" s="34">
        <f t="shared" si="4"/>
        <v>0.61450000000000005</v>
      </c>
      <c r="M27" s="34">
        <f t="shared" si="4"/>
        <v>0.60799999999999998</v>
      </c>
      <c r="N27" s="34">
        <f t="shared" si="4"/>
        <v>0.60499999999999998</v>
      </c>
      <c r="O27" s="34">
        <f t="shared" si="4"/>
        <v>0.60299999999999998</v>
      </c>
      <c r="P27" s="34">
        <f t="shared" si="4"/>
        <v>0.60150000000000003</v>
      </c>
      <c r="Q27" s="34">
        <f t="shared" si="4"/>
        <v>0.60050000000000003</v>
      </c>
      <c r="R27" s="34">
        <f t="shared" si="4"/>
        <v>0.60050000000000003</v>
      </c>
      <c r="S27" s="34">
        <f t="shared" si="4"/>
        <v>0.60050000000000003</v>
      </c>
      <c r="T27" s="34">
        <f t="shared" si="4"/>
        <v>0.6</v>
      </c>
      <c r="U27" s="34">
        <f t="shared" si="4"/>
        <v>0.6</v>
      </c>
      <c r="V27" s="34">
        <f t="shared" si="4"/>
        <v>0.6</v>
      </c>
      <c r="W27" s="34">
        <f t="shared" si="4"/>
        <v>0.6</v>
      </c>
      <c r="X27" s="34">
        <f t="shared" si="4"/>
        <v>0.6</v>
      </c>
      <c r="Y27" s="31"/>
    </row>
    <row r="28" spans="1:25">
      <c r="C28" t="s">
        <v>0</v>
      </c>
    </row>
    <row r="34" spans="7:7">
      <c r="G34" t="s">
        <v>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Y34"/>
  <sheetViews>
    <sheetView zoomScale="80" zoomScaleNormal="80" workbookViewId="0">
      <selection activeCell="C5" sqref="C5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24" width="7.125" bestFit="1" customWidth="1"/>
    <col min="25" max="25" width="9.625" bestFit="1" customWidth="1"/>
  </cols>
  <sheetData>
    <row r="1" spans="1:25" s="7" customFormat="1" ht="33" customHeight="1">
      <c r="A1" s="14"/>
      <c r="B1" s="14" t="s">
        <v>22</v>
      </c>
      <c r="C1" s="14" t="s">
        <v>21</v>
      </c>
      <c r="D1" s="14" t="s">
        <v>20</v>
      </c>
      <c r="E1" s="14" t="s">
        <v>42</v>
      </c>
      <c r="F1" s="14" t="s">
        <v>41</v>
      </c>
      <c r="G1" s="14" t="s">
        <v>40</v>
      </c>
      <c r="H1" s="14" t="s">
        <v>39</v>
      </c>
      <c r="I1" s="14" t="s">
        <v>38</v>
      </c>
      <c r="J1" s="14" t="s">
        <v>37</v>
      </c>
      <c r="K1" s="14" t="s">
        <v>36</v>
      </c>
      <c r="L1" s="14" t="s">
        <v>35</v>
      </c>
      <c r="M1" s="14" t="s">
        <v>34</v>
      </c>
      <c r="N1" s="14" t="s">
        <v>33</v>
      </c>
      <c r="O1" s="14" t="s">
        <v>32</v>
      </c>
      <c r="P1" s="14" t="s">
        <v>31</v>
      </c>
      <c r="Q1" s="14" t="s">
        <v>30</v>
      </c>
      <c r="R1" s="14" t="s">
        <v>172</v>
      </c>
      <c r="S1" s="14" t="s">
        <v>173</v>
      </c>
      <c r="T1" s="14" t="s">
        <v>174</v>
      </c>
      <c r="U1" s="14" t="s">
        <v>175</v>
      </c>
      <c r="V1" s="14" t="s">
        <v>176</v>
      </c>
      <c r="W1" s="14" t="s">
        <v>177</v>
      </c>
      <c r="X1" s="14" t="s">
        <v>178</v>
      </c>
      <c r="Y1" s="14"/>
    </row>
    <row r="2" spans="1:25">
      <c r="A2" s="26">
        <v>2012</v>
      </c>
      <c r="B2" s="15">
        <v>335</v>
      </c>
      <c r="C2" s="16">
        <v>2000</v>
      </c>
      <c r="D2" s="17">
        <f t="shared" ref="D2:D25" si="0">B2/C2</f>
        <v>0.16750000000000001</v>
      </c>
      <c r="E2" s="31">
        <v>335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31"/>
      <c r="X2" s="31"/>
      <c r="Y2" s="31"/>
    </row>
    <row r="3" spans="1:25">
      <c r="A3" s="26">
        <f t="shared" ref="A3:A25" si="1">A2+1</f>
        <v>2013</v>
      </c>
      <c r="B3" s="15">
        <v>614</v>
      </c>
      <c r="C3" s="16">
        <f>2000+C2-B3</f>
        <v>3386</v>
      </c>
      <c r="D3" s="17">
        <f t="shared" si="0"/>
        <v>0.1813349084465446</v>
      </c>
      <c r="E3" s="31">
        <v>279</v>
      </c>
      <c r="F3" s="31">
        <v>335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31"/>
      <c r="X3" s="31"/>
      <c r="Y3" s="31"/>
    </row>
    <row r="4" spans="1:25">
      <c r="A4" s="26">
        <f t="shared" si="1"/>
        <v>2014</v>
      </c>
      <c r="B4" s="15">
        <v>846</v>
      </c>
      <c r="C4" s="16">
        <f>2000+C3-B4</f>
        <v>4540</v>
      </c>
      <c r="D4" s="17">
        <f t="shared" si="0"/>
        <v>0.18634361233480176</v>
      </c>
      <c r="E4" s="31">
        <v>232</v>
      </c>
      <c r="F4" s="31">
        <v>279</v>
      </c>
      <c r="G4" s="31">
        <v>335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1"/>
      <c r="X4" s="31"/>
      <c r="Y4" s="31"/>
    </row>
    <row r="5" spans="1:25">
      <c r="A5" s="26">
        <f t="shared" si="1"/>
        <v>2015</v>
      </c>
      <c r="B5" s="15">
        <v>1039</v>
      </c>
      <c r="C5" s="16">
        <f>2000+C4-B5</f>
        <v>5501</v>
      </c>
      <c r="D5" s="17">
        <f t="shared" si="0"/>
        <v>0.18887475004544629</v>
      </c>
      <c r="E5" s="31">
        <v>193</v>
      </c>
      <c r="F5" s="31">
        <v>232</v>
      </c>
      <c r="G5" s="31">
        <v>279</v>
      </c>
      <c r="H5" s="31">
        <v>335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31"/>
      <c r="X5" s="31"/>
      <c r="Y5" s="31"/>
    </row>
    <row r="6" spans="1:25">
      <c r="A6" s="26">
        <f t="shared" si="1"/>
        <v>2016</v>
      </c>
      <c r="B6" s="15">
        <v>1200</v>
      </c>
      <c r="C6" s="16">
        <f>2000+C5-B6</f>
        <v>6301</v>
      </c>
      <c r="D6" s="17">
        <f t="shared" si="0"/>
        <v>0.19044596095857799</v>
      </c>
      <c r="E6" s="31">
        <v>161</v>
      </c>
      <c r="F6" s="31">
        <v>193</v>
      </c>
      <c r="G6" s="31">
        <v>232</v>
      </c>
      <c r="H6" s="31">
        <v>279</v>
      </c>
      <c r="I6" s="31">
        <v>335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31"/>
      <c r="X6" s="31"/>
      <c r="Y6" s="31"/>
    </row>
    <row r="7" spans="1:25">
      <c r="A7" s="26">
        <f t="shared" si="1"/>
        <v>2017</v>
      </c>
      <c r="B7" s="15">
        <v>1200</v>
      </c>
      <c r="C7" s="16">
        <f>2000+C6-B6-(2000-SUM(E2:E6))</f>
        <v>6301</v>
      </c>
      <c r="D7" s="17">
        <f t="shared" si="0"/>
        <v>0.19044596095857799</v>
      </c>
      <c r="E7" s="26"/>
      <c r="F7" s="31">
        <v>161</v>
      </c>
      <c r="G7" s="31">
        <v>193</v>
      </c>
      <c r="H7" s="31">
        <v>232</v>
      </c>
      <c r="I7" s="31">
        <v>279</v>
      </c>
      <c r="J7" s="31">
        <v>335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31"/>
      <c r="X7" s="31"/>
      <c r="Y7" s="31"/>
    </row>
    <row r="8" spans="1:25">
      <c r="A8" s="26">
        <f t="shared" si="1"/>
        <v>2018</v>
      </c>
      <c r="B8" s="15">
        <v>1200</v>
      </c>
      <c r="C8" s="16">
        <f>2000+C7-B7-(2000-SUM(F3:F7))-1</f>
        <v>6300</v>
      </c>
      <c r="D8" s="17">
        <f t="shared" si="0"/>
        <v>0.19047619047619047</v>
      </c>
      <c r="E8" s="26"/>
      <c r="F8" s="26"/>
      <c r="G8" s="31">
        <v>161</v>
      </c>
      <c r="H8" s="31">
        <v>193</v>
      </c>
      <c r="I8" s="31">
        <v>232</v>
      </c>
      <c r="J8" s="31">
        <v>279</v>
      </c>
      <c r="K8" s="31">
        <v>335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31"/>
      <c r="X8" s="31"/>
      <c r="Y8" s="31"/>
    </row>
    <row r="9" spans="1:25">
      <c r="A9" s="26">
        <f t="shared" si="1"/>
        <v>2019</v>
      </c>
      <c r="B9" s="15">
        <v>1200</v>
      </c>
      <c r="C9" s="16">
        <f>2000+C8-B8-(2000-SUM(G4:G8))</f>
        <v>6300</v>
      </c>
      <c r="D9" s="17">
        <f t="shared" si="0"/>
        <v>0.19047619047619047</v>
      </c>
      <c r="E9" s="26"/>
      <c r="F9" s="26"/>
      <c r="G9" s="26"/>
      <c r="H9" s="31">
        <v>161</v>
      </c>
      <c r="I9" s="31">
        <v>193</v>
      </c>
      <c r="J9" s="31">
        <v>232</v>
      </c>
      <c r="K9" s="31">
        <v>279</v>
      </c>
      <c r="L9" s="31">
        <v>335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31"/>
      <c r="X9" s="31"/>
      <c r="Y9" s="31"/>
    </row>
    <row r="10" spans="1:25">
      <c r="A10" s="26">
        <f t="shared" si="1"/>
        <v>2020</v>
      </c>
      <c r="B10" s="15">
        <v>1200</v>
      </c>
      <c r="C10" s="16">
        <f>2000+C9-B9-(2000-SUM(H5:H9))</f>
        <v>6300</v>
      </c>
      <c r="D10" s="17">
        <f t="shared" si="0"/>
        <v>0.19047619047619047</v>
      </c>
      <c r="E10" s="26"/>
      <c r="F10" s="26"/>
      <c r="G10" s="26"/>
      <c r="H10" s="26"/>
      <c r="I10" s="31">
        <v>161</v>
      </c>
      <c r="J10" s="31">
        <v>193</v>
      </c>
      <c r="K10" s="31">
        <v>232</v>
      </c>
      <c r="L10" s="31">
        <v>279</v>
      </c>
      <c r="M10" s="31">
        <v>335</v>
      </c>
      <c r="N10" s="26"/>
      <c r="O10" s="26"/>
      <c r="P10" s="26"/>
      <c r="Q10" s="26"/>
      <c r="R10" s="26"/>
      <c r="S10" s="26"/>
      <c r="T10" s="26"/>
      <c r="U10" s="26"/>
      <c r="V10" s="26"/>
      <c r="W10" s="31"/>
      <c r="X10" s="31"/>
      <c r="Y10" s="31"/>
    </row>
    <row r="11" spans="1:25">
      <c r="A11" s="26">
        <f t="shared" si="1"/>
        <v>2021</v>
      </c>
      <c r="B11" s="15">
        <v>1200</v>
      </c>
      <c r="C11" s="16">
        <f>2000+C10-B10-(2000-SUM(I6:I10))</f>
        <v>6300</v>
      </c>
      <c r="D11" s="17">
        <f t="shared" si="0"/>
        <v>0.19047619047619047</v>
      </c>
      <c r="E11" s="27"/>
      <c r="F11" s="27"/>
      <c r="G11" s="27"/>
      <c r="H11" s="27"/>
      <c r="I11" s="26"/>
      <c r="J11" s="31">
        <v>161</v>
      </c>
      <c r="K11" s="31">
        <v>193</v>
      </c>
      <c r="L11" s="31">
        <v>232</v>
      </c>
      <c r="M11" s="31">
        <v>279</v>
      </c>
      <c r="N11" s="31">
        <v>335</v>
      </c>
      <c r="O11" s="26"/>
      <c r="P11" s="26"/>
      <c r="Q11" s="26"/>
      <c r="R11" s="26"/>
      <c r="S11" s="26"/>
      <c r="T11" s="26"/>
      <c r="U11" s="26"/>
      <c r="V11" s="31"/>
      <c r="W11" s="31"/>
      <c r="X11" s="31"/>
      <c r="Y11" s="31"/>
    </row>
    <row r="12" spans="1:25">
      <c r="A12" s="26">
        <f t="shared" si="1"/>
        <v>2022</v>
      </c>
      <c r="B12" s="15">
        <v>1200</v>
      </c>
      <c r="C12" s="16">
        <f>2000+C11-B11-(2000-SUM(J7:J11))</f>
        <v>6300</v>
      </c>
      <c r="D12" s="17">
        <f t="shared" si="0"/>
        <v>0.19047619047619047</v>
      </c>
      <c r="E12" s="26"/>
      <c r="F12" s="26"/>
      <c r="G12" s="26"/>
      <c r="H12" s="26"/>
      <c r="I12" s="26"/>
      <c r="J12" s="26"/>
      <c r="K12" s="31">
        <v>161</v>
      </c>
      <c r="L12" s="31">
        <v>193</v>
      </c>
      <c r="M12" s="31">
        <v>232</v>
      </c>
      <c r="N12" s="31">
        <v>279</v>
      </c>
      <c r="O12" s="31">
        <v>335</v>
      </c>
      <c r="P12" s="26"/>
      <c r="Q12" s="26"/>
      <c r="R12" s="26"/>
      <c r="S12" s="26"/>
      <c r="T12" s="26"/>
      <c r="U12" s="26"/>
      <c r="V12" s="31"/>
      <c r="W12" s="31"/>
      <c r="X12" s="31"/>
      <c r="Y12" s="31"/>
    </row>
    <row r="13" spans="1:25">
      <c r="A13" s="26">
        <f t="shared" si="1"/>
        <v>2023</v>
      </c>
      <c r="B13" s="15">
        <v>1200</v>
      </c>
      <c r="C13" s="16">
        <f>2000+C12-B12-(2000-SUM(K8:K12))</f>
        <v>6300</v>
      </c>
      <c r="D13" s="17">
        <f t="shared" si="0"/>
        <v>0.19047619047619047</v>
      </c>
      <c r="E13" s="26"/>
      <c r="F13" s="26"/>
      <c r="G13" s="26"/>
      <c r="H13" s="26"/>
      <c r="I13" s="26"/>
      <c r="J13" s="26"/>
      <c r="K13" s="26"/>
      <c r="L13" s="31">
        <v>161</v>
      </c>
      <c r="M13" s="31">
        <v>193</v>
      </c>
      <c r="N13" s="31">
        <v>232</v>
      </c>
      <c r="O13" s="31">
        <v>279</v>
      </c>
      <c r="P13" s="31">
        <v>335</v>
      </c>
      <c r="Q13" s="26"/>
      <c r="R13" s="26"/>
      <c r="S13" s="26"/>
      <c r="T13" s="26"/>
      <c r="U13" s="26"/>
      <c r="V13" s="31"/>
      <c r="W13" s="31"/>
      <c r="X13" s="31"/>
      <c r="Y13" s="31"/>
    </row>
    <row r="14" spans="1:25">
      <c r="A14" s="26">
        <f t="shared" si="1"/>
        <v>2024</v>
      </c>
      <c r="B14" s="15">
        <v>1200</v>
      </c>
      <c r="C14" s="16">
        <f>2000+C13-B13-(2000-SUM(L9:L13))</f>
        <v>6300</v>
      </c>
      <c r="D14" s="17">
        <f t="shared" si="0"/>
        <v>0.19047619047619047</v>
      </c>
      <c r="E14" s="26"/>
      <c r="F14" s="26"/>
      <c r="G14" s="26"/>
      <c r="H14" s="26"/>
      <c r="I14" s="26"/>
      <c r="J14" s="26"/>
      <c r="K14" s="26"/>
      <c r="L14" s="26"/>
      <c r="M14" s="31">
        <v>161</v>
      </c>
      <c r="N14" s="31">
        <v>193</v>
      </c>
      <c r="O14" s="31">
        <v>232</v>
      </c>
      <c r="P14" s="31">
        <v>279</v>
      </c>
      <c r="Q14" s="31">
        <v>335</v>
      </c>
      <c r="R14" s="26"/>
      <c r="S14" s="26"/>
      <c r="T14" s="26"/>
      <c r="U14" s="26"/>
      <c r="V14" s="31"/>
      <c r="W14" s="31"/>
      <c r="X14" s="31"/>
      <c r="Y14" s="31"/>
    </row>
    <row r="15" spans="1:25">
      <c r="A15" s="26">
        <f t="shared" si="1"/>
        <v>2025</v>
      </c>
      <c r="B15" s="15">
        <v>1200</v>
      </c>
      <c r="C15" s="16">
        <f>2000+C14-B14-(2000-SUM(M10:M14))</f>
        <v>6300</v>
      </c>
      <c r="D15" s="17">
        <f t="shared" si="0"/>
        <v>0.19047619047619047</v>
      </c>
      <c r="E15" s="26"/>
      <c r="F15" s="26"/>
      <c r="G15" s="26"/>
      <c r="H15" s="26"/>
      <c r="I15" s="26"/>
      <c r="J15" s="26"/>
      <c r="K15" s="26"/>
      <c r="L15" s="26"/>
      <c r="M15" s="26"/>
      <c r="N15" s="31">
        <v>161</v>
      </c>
      <c r="O15" s="31">
        <v>193</v>
      </c>
      <c r="P15" s="31">
        <v>232</v>
      </c>
      <c r="Q15" s="31">
        <v>279</v>
      </c>
      <c r="R15" s="31">
        <v>335</v>
      </c>
      <c r="S15" s="26"/>
      <c r="T15" s="26"/>
      <c r="U15" s="26"/>
      <c r="V15" s="31"/>
      <c r="W15" s="31"/>
      <c r="X15" s="31"/>
      <c r="Y15" s="31"/>
    </row>
    <row r="16" spans="1:25">
      <c r="A16" s="26">
        <f t="shared" si="1"/>
        <v>2026</v>
      </c>
      <c r="B16" s="15">
        <v>1200</v>
      </c>
      <c r="C16" s="16">
        <f>2000+C15-B15-(2000-SUM(N11:N15))</f>
        <v>6300</v>
      </c>
      <c r="D16" s="17">
        <f t="shared" si="0"/>
        <v>0.19047619047619047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31">
        <v>161</v>
      </c>
      <c r="P16" s="31">
        <v>193</v>
      </c>
      <c r="Q16" s="31">
        <v>232</v>
      </c>
      <c r="R16" s="31">
        <v>279</v>
      </c>
      <c r="S16" s="31">
        <v>335</v>
      </c>
      <c r="T16" s="26"/>
      <c r="U16" s="26"/>
      <c r="V16" s="26"/>
      <c r="W16" s="31"/>
      <c r="X16" s="31"/>
      <c r="Y16" s="31"/>
    </row>
    <row r="17" spans="1:25">
      <c r="A17" s="26">
        <f t="shared" si="1"/>
        <v>2027</v>
      </c>
      <c r="B17" s="15">
        <v>1200</v>
      </c>
      <c r="C17" s="16">
        <f>2000+C16-B16-(2000-SUM(O12:O16))</f>
        <v>6300</v>
      </c>
      <c r="D17" s="17">
        <f t="shared" si="0"/>
        <v>0.19047619047619047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1">
        <v>161</v>
      </c>
      <c r="Q17" s="31">
        <v>193</v>
      </c>
      <c r="R17" s="31">
        <v>232</v>
      </c>
      <c r="S17" s="31">
        <v>279</v>
      </c>
      <c r="T17" s="31">
        <v>335</v>
      </c>
      <c r="U17" s="26"/>
      <c r="V17" s="26"/>
      <c r="W17" s="31"/>
      <c r="X17" s="31"/>
      <c r="Y17" s="31"/>
    </row>
    <row r="18" spans="1:25">
      <c r="A18" s="26">
        <f t="shared" si="1"/>
        <v>2028</v>
      </c>
      <c r="B18" s="15">
        <v>1200</v>
      </c>
      <c r="C18" s="16">
        <f>2000+C17-B17-(2000-SUM(P13:P17))</f>
        <v>6300</v>
      </c>
      <c r="D18" s="17">
        <f t="shared" si="0"/>
        <v>0.19047619047619047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31">
        <v>161</v>
      </c>
      <c r="R18" s="31">
        <v>193</v>
      </c>
      <c r="S18" s="31">
        <v>232</v>
      </c>
      <c r="T18" s="31">
        <v>279</v>
      </c>
      <c r="U18" s="31">
        <v>335</v>
      </c>
      <c r="V18" s="26"/>
      <c r="W18" s="26"/>
      <c r="X18" s="26"/>
      <c r="Y18" s="31"/>
    </row>
    <row r="19" spans="1:25">
      <c r="A19" s="26">
        <f t="shared" si="1"/>
        <v>2029</v>
      </c>
      <c r="B19" s="15">
        <v>1200</v>
      </c>
      <c r="C19" s="16">
        <f>2000+C18-B18-(2000-SUM(Q14:Q18))</f>
        <v>6300</v>
      </c>
      <c r="D19" s="17">
        <f t="shared" si="0"/>
        <v>0.19047619047619047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1">
        <v>161</v>
      </c>
      <c r="S19" s="31">
        <v>193</v>
      </c>
      <c r="T19" s="31">
        <v>232</v>
      </c>
      <c r="U19" s="31">
        <v>279</v>
      </c>
      <c r="V19" s="31">
        <v>335</v>
      </c>
      <c r="W19" s="26"/>
      <c r="X19" s="26"/>
      <c r="Y19" s="31"/>
    </row>
    <row r="20" spans="1:25">
      <c r="A20" s="26">
        <f t="shared" si="1"/>
        <v>2030</v>
      </c>
      <c r="B20" s="15">
        <v>1200</v>
      </c>
      <c r="C20" s="16">
        <f>2000+C19-B19-(2000-SUM(R15:R19))</f>
        <v>6300</v>
      </c>
      <c r="D20" s="17">
        <f t="shared" si="0"/>
        <v>0.19047619047619047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31">
        <v>161</v>
      </c>
      <c r="T20" s="31">
        <v>193</v>
      </c>
      <c r="U20" s="31">
        <v>232</v>
      </c>
      <c r="V20" s="31">
        <v>279</v>
      </c>
      <c r="W20" s="31">
        <v>335</v>
      </c>
      <c r="X20" s="26"/>
      <c r="Y20" s="31"/>
    </row>
    <row r="21" spans="1:25">
      <c r="A21" s="26">
        <f t="shared" si="1"/>
        <v>2031</v>
      </c>
      <c r="B21" s="15">
        <v>1200</v>
      </c>
      <c r="C21" s="16">
        <f>2000+C20-B20-(2000-SUM(S16:S20))</f>
        <v>6300</v>
      </c>
      <c r="D21" s="17">
        <f t="shared" si="0"/>
        <v>0.19047619047619047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31">
        <v>161</v>
      </c>
      <c r="U21" s="31">
        <v>193</v>
      </c>
      <c r="V21" s="31">
        <v>232</v>
      </c>
      <c r="W21" s="31">
        <v>279</v>
      </c>
      <c r="X21" s="31">
        <v>335</v>
      </c>
      <c r="Y21" s="26" t="s">
        <v>29</v>
      </c>
    </row>
    <row r="22" spans="1:25">
      <c r="A22" s="26">
        <f t="shared" si="1"/>
        <v>2032</v>
      </c>
      <c r="B22" s="15">
        <v>1200</v>
      </c>
      <c r="C22" s="16">
        <f>2000+C21-B21-(2000-SUM(T17:T21))</f>
        <v>6300</v>
      </c>
      <c r="D22" s="17">
        <f t="shared" si="0"/>
        <v>0.19047619047619047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31">
        <v>161</v>
      </c>
      <c r="V22" s="31">
        <v>193</v>
      </c>
      <c r="W22" s="31">
        <v>232</v>
      </c>
      <c r="X22" s="31">
        <v>279</v>
      </c>
      <c r="Y22" s="26" t="s">
        <v>28</v>
      </c>
    </row>
    <row r="23" spans="1:25">
      <c r="A23" s="26">
        <f t="shared" si="1"/>
        <v>2033</v>
      </c>
      <c r="B23" s="15">
        <v>1200</v>
      </c>
      <c r="C23" s="16">
        <f>2000+C22-B22-(2000-SUM(U18:U22))</f>
        <v>6300</v>
      </c>
      <c r="D23" s="17">
        <f t="shared" si="0"/>
        <v>0.19047619047619047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31">
        <v>161</v>
      </c>
      <c r="W23" s="31">
        <v>193</v>
      </c>
      <c r="X23" s="31">
        <v>232</v>
      </c>
      <c r="Y23" s="26" t="s">
        <v>26</v>
      </c>
    </row>
    <row r="24" spans="1:25">
      <c r="A24" s="26">
        <f t="shared" si="1"/>
        <v>2034</v>
      </c>
      <c r="B24" s="15">
        <v>1200</v>
      </c>
      <c r="C24" s="16">
        <f>2000+C23-B23-(2000-SUM(V19:V23))</f>
        <v>6300</v>
      </c>
      <c r="D24" s="17">
        <f t="shared" si="0"/>
        <v>0.19047619047619047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31">
        <v>161</v>
      </c>
      <c r="X24" s="31">
        <v>193</v>
      </c>
      <c r="Y24" s="26" t="s">
        <v>25</v>
      </c>
    </row>
    <row r="25" spans="1:25">
      <c r="A25" s="26">
        <f t="shared" si="1"/>
        <v>2035</v>
      </c>
      <c r="B25" s="15">
        <v>1200</v>
      </c>
      <c r="C25" s="16">
        <f>2000+C24-B24-(2000-SUM(W20:W24))</f>
        <v>6300</v>
      </c>
      <c r="D25" s="17">
        <f t="shared" si="0"/>
        <v>0.19047619047619047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31">
        <v>161</v>
      </c>
      <c r="Y25" s="26" t="s">
        <v>24</v>
      </c>
    </row>
    <row r="26" spans="1:25">
      <c r="A26" s="26"/>
      <c r="B26" s="26"/>
      <c r="C26" s="26"/>
      <c r="D26" s="14"/>
      <c r="E26" s="27">
        <f t="shared" ref="E26:M26" si="2">SUM(E1:E14)</f>
        <v>1200</v>
      </c>
      <c r="F26" s="27">
        <f t="shared" si="2"/>
        <v>1200</v>
      </c>
      <c r="G26" s="27">
        <f t="shared" si="2"/>
        <v>1200</v>
      </c>
      <c r="H26" s="27">
        <f t="shared" si="2"/>
        <v>1200</v>
      </c>
      <c r="I26" s="27">
        <f t="shared" si="2"/>
        <v>1200</v>
      </c>
      <c r="J26" s="27">
        <f t="shared" si="2"/>
        <v>1200</v>
      </c>
      <c r="K26" s="27">
        <f t="shared" si="2"/>
        <v>1200</v>
      </c>
      <c r="L26" s="27">
        <f t="shared" si="2"/>
        <v>1200</v>
      </c>
      <c r="M26" s="27">
        <f t="shared" si="2"/>
        <v>1200</v>
      </c>
      <c r="N26" s="27">
        <f>SUM(N2:N15)</f>
        <v>1200</v>
      </c>
      <c r="O26" s="27">
        <f t="shared" ref="O26:X26" si="3">SUM(O2:O25)</f>
        <v>1200</v>
      </c>
      <c r="P26" s="27">
        <f t="shared" si="3"/>
        <v>1200</v>
      </c>
      <c r="Q26" s="27">
        <f t="shared" si="3"/>
        <v>1200</v>
      </c>
      <c r="R26" s="27">
        <f t="shared" si="3"/>
        <v>1200</v>
      </c>
      <c r="S26" s="27">
        <f t="shared" si="3"/>
        <v>1200</v>
      </c>
      <c r="T26" s="27">
        <f t="shared" si="3"/>
        <v>1200</v>
      </c>
      <c r="U26" s="27">
        <f t="shared" si="3"/>
        <v>1200</v>
      </c>
      <c r="V26" s="27">
        <f t="shared" si="3"/>
        <v>1200</v>
      </c>
      <c r="W26" s="27">
        <f t="shared" si="3"/>
        <v>1200</v>
      </c>
      <c r="X26" s="27">
        <f t="shared" si="3"/>
        <v>1200</v>
      </c>
      <c r="Y26" s="31"/>
    </row>
    <row r="27" spans="1:25">
      <c r="A27" s="26"/>
      <c r="B27" s="26"/>
      <c r="C27" s="26"/>
      <c r="D27" s="14" t="s">
        <v>1</v>
      </c>
      <c r="E27" s="34">
        <f t="shared" ref="E27:X27" si="4">E26/2000</f>
        <v>0.6</v>
      </c>
      <c r="F27" s="34">
        <f t="shared" si="4"/>
        <v>0.6</v>
      </c>
      <c r="G27" s="34">
        <f t="shared" si="4"/>
        <v>0.6</v>
      </c>
      <c r="H27" s="34">
        <f t="shared" si="4"/>
        <v>0.6</v>
      </c>
      <c r="I27" s="34">
        <f t="shared" si="4"/>
        <v>0.6</v>
      </c>
      <c r="J27" s="34">
        <f t="shared" si="4"/>
        <v>0.6</v>
      </c>
      <c r="K27" s="34">
        <f t="shared" si="4"/>
        <v>0.6</v>
      </c>
      <c r="L27" s="34">
        <f t="shared" si="4"/>
        <v>0.6</v>
      </c>
      <c r="M27" s="34">
        <f t="shared" si="4"/>
        <v>0.6</v>
      </c>
      <c r="N27" s="34">
        <f t="shared" si="4"/>
        <v>0.6</v>
      </c>
      <c r="O27" s="34">
        <f t="shared" si="4"/>
        <v>0.6</v>
      </c>
      <c r="P27" s="34">
        <f t="shared" si="4"/>
        <v>0.6</v>
      </c>
      <c r="Q27" s="34">
        <f t="shared" si="4"/>
        <v>0.6</v>
      </c>
      <c r="R27" s="34">
        <f t="shared" si="4"/>
        <v>0.6</v>
      </c>
      <c r="S27" s="34">
        <f t="shared" si="4"/>
        <v>0.6</v>
      </c>
      <c r="T27" s="34">
        <f t="shared" si="4"/>
        <v>0.6</v>
      </c>
      <c r="U27" s="34">
        <f t="shared" si="4"/>
        <v>0.6</v>
      </c>
      <c r="V27" s="34">
        <f t="shared" si="4"/>
        <v>0.6</v>
      </c>
      <c r="W27" s="34">
        <f t="shared" si="4"/>
        <v>0.6</v>
      </c>
      <c r="X27" s="34">
        <f t="shared" si="4"/>
        <v>0.6</v>
      </c>
      <c r="Y27" s="31"/>
    </row>
    <row r="28" spans="1:25">
      <c r="C28" t="s">
        <v>0</v>
      </c>
    </row>
    <row r="34" spans="7:7">
      <c r="G34" t="s">
        <v>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Y27"/>
  <sheetViews>
    <sheetView zoomScale="85" zoomScaleNormal="85" workbookViewId="0">
      <selection activeCell="C10" sqref="C10"/>
    </sheetView>
  </sheetViews>
  <sheetFormatPr defaultRowHeight="16.5"/>
  <cols>
    <col min="4" max="4" width="11.125" customWidth="1"/>
    <col min="5" max="14" width="6.5" bestFit="1" customWidth="1"/>
    <col min="15" max="25" width="6.625" customWidth="1"/>
  </cols>
  <sheetData>
    <row r="1" spans="1:25" ht="33">
      <c r="A1" s="14"/>
      <c r="B1" s="14" t="s">
        <v>129</v>
      </c>
      <c r="C1" s="14" t="s">
        <v>130</v>
      </c>
      <c r="D1" s="14" t="s">
        <v>131</v>
      </c>
      <c r="E1" s="14" t="s">
        <v>132</v>
      </c>
      <c r="F1" s="14" t="s">
        <v>133</v>
      </c>
      <c r="G1" s="14" t="s">
        <v>134</v>
      </c>
      <c r="H1" s="14" t="s">
        <v>135</v>
      </c>
      <c r="I1" s="14" t="s">
        <v>136</v>
      </c>
      <c r="J1" s="14" t="s">
        <v>137</v>
      </c>
      <c r="K1" s="14" t="s">
        <v>138</v>
      </c>
      <c r="L1" s="14" t="s">
        <v>139</v>
      </c>
      <c r="M1" s="14" t="s">
        <v>140</v>
      </c>
      <c r="N1" s="14" t="s">
        <v>141</v>
      </c>
      <c r="O1" s="14" t="s">
        <v>168</v>
      </c>
      <c r="P1" s="14" t="s">
        <v>169</v>
      </c>
      <c r="Q1" s="14" t="s">
        <v>170</v>
      </c>
      <c r="R1" s="14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4" t="s">
        <v>121</v>
      </c>
      <c r="X1" s="14" t="s">
        <v>122</v>
      </c>
      <c r="Y1" s="31"/>
    </row>
    <row r="2" spans="1:25">
      <c r="A2" s="26">
        <v>2012</v>
      </c>
      <c r="B2" s="15">
        <v>1400</v>
      </c>
      <c r="C2" s="16">
        <v>2000</v>
      </c>
      <c r="D2" s="17">
        <f>B2/C2</f>
        <v>0.7</v>
      </c>
      <c r="E2" s="27">
        <v>1400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31"/>
      <c r="X2" s="31"/>
      <c r="Y2" s="31"/>
    </row>
    <row r="3" spans="1:25">
      <c r="A3" s="26">
        <f t="shared" ref="A3:A25" si="0">A2+1</f>
        <v>2013</v>
      </c>
      <c r="B3" s="15">
        <f>B2</f>
        <v>1400</v>
      </c>
      <c r="C3" s="16">
        <f>2000+C2-B3</f>
        <v>2600</v>
      </c>
      <c r="D3" s="17">
        <f>B3/C3</f>
        <v>0.53846153846153844</v>
      </c>
      <c r="E3" s="27">
        <f>(2000-E2)*D3</f>
        <v>323.07692307692304</v>
      </c>
      <c r="F3" s="26">
        <f>INT(2000*B3/C3+1)</f>
        <v>1077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31"/>
      <c r="X3" s="31"/>
      <c r="Y3" s="31"/>
    </row>
    <row r="4" spans="1:25">
      <c r="A4" s="26">
        <f t="shared" si="0"/>
        <v>2014</v>
      </c>
      <c r="B4" s="15">
        <f t="shared" ref="B4:B25" si="1">B3</f>
        <v>1400</v>
      </c>
      <c r="C4" s="16">
        <f>2000+C3-B4</f>
        <v>3200</v>
      </c>
      <c r="D4" s="17">
        <f t="shared" ref="D4:D25" si="2">B4/C4</f>
        <v>0.4375</v>
      </c>
      <c r="E4" s="26">
        <f>INT((2000-E2-E3)*D4+1)</f>
        <v>122</v>
      </c>
      <c r="F4" s="27">
        <f>(2000-F3)*D4</f>
        <v>403.8125</v>
      </c>
      <c r="G4" s="27">
        <f>(2000-G3)*D4</f>
        <v>875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1"/>
      <c r="X4" s="31"/>
      <c r="Y4" s="31"/>
    </row>
    <row r="5" spans="1:25">
      <c r="A5" s="26">
        <f t="shared" si="0"/>
        <v>2015</v>
      </c>
      <c r="B5" s="15">
        <f t="shared" si="1"/>
        <v>1400</v>
      </c>
      <c r="C5" s="16">
        <f>2000+C4-B5</f>
        <v>3800</v>
      </c>
      <c r="D5" s="17">
        <f t="shared" si="2"/>
        <v>0.36842105263157893</v>
      </c>
      <c r="E5" s="26">
        <f>INT((2000-SUM(E2:E4))*D5+1)</f>
        <v>58</v>
      </c>
      <c r="F5" s="26">
        <f>INT((2000-SUM(F2:F4))*D5+1)</f>
        <v>192</v>
      </c>
      <c r="G5" s="26">
        <f>INT((2000-SUM(G2:G4))*D5)</f>
        <v>414</v>
      </c>
      <c r="H5" s="26">
        <f>INT((2000-SUM(H2:H4))*D5)</f>
        <v>736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31"/>
      <c r="X5" s="31"/>
      <c r="Y5" s="31"/>
    </row>
    <row r="6" spans="1:25">
      <c r="A6" s="26">
        <f t="shared" si="0"/>
        <v>2016</v>
      </c>
      <c r="B6" s="15">
        <f t="shared" si="1"/>
        <v>1400</v>
      </c>
      <c r="C6" s="16">
        <f>2000+C5-B6</f>
        <v>4400</v>
      </c>
      <c r="D6" s="17">
        <f t="shared" si="2"/>
        <v>0.31818181818181818</v>
      </c>
      <c r="E6" s="26">
        <f>INT((2000-SUM(E2:E5))*D6+1)</f>
        <v>31</v>
      </c>
      <c r="F6" s="26">
        <f>INT((2000-SUM(F2:F5))*D6)</f>
        <v>104</v>
      </c>
      <c r="G6" s="26">
        <f>INT((2000-SUM(G2:G5))*D6)</f>
        <v>226</v>
      </c>
      <c r="H6" s="26">
        <f>INT((2000-SUM(H2:H5))*D6+1)</f>
        <v>403</v>
      </c>
      <c r="I6" s="26">
        <f>INT((2000-SUM(I3:I5))*D6)</f>
        <v>636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31"/>
      <c r="X6" s="31"/>
      <c r="Y6" s="31"/>
    </row>
    <row r="7" spans="1:25">
      <c r="A7" s="26">
        <f t="shared" si="0"/>
        <v>2017</v>
      </c>
      <c r="B7" s="15">
        <f t="shared" si="1"/>
        <v>1400</v>
      </c>
      <c r="C7" s="16">
        <f>2000+C6-B6-(2000-SUM(E2:E6))</f>
        <v>4934.0769230769229</v>
      </c>
      <c r="D7" s="17">
        <f t="shared" si="2"/>
        <v>0.28374101616700187</v>
      </c>
      <c r="E7" s="26"/>
      <c r="F7" s="26">
        <f>INT((2000-SUM(F3:F6))*D7)</f>
        <v>63</v>
      </c>
      <c r="G7" s="26">
        <f>INT((2000-SUM(G3:G6))*D7+1)</f>
        <v>138</v>
      </c>
      <c r="H7" s="26">
        <f>INT((2000-SUM(H3:H6))*D7+1)</f>
        <v>245</v>
      </c>
      <c r="I7" s="26">
        <f>INT((2000-SUM(I4:I6))*D7)</f>
        <v>387</v>
      </c>
      <c r="J7" s="26">
        <f>INT((2000-SUM(J4:J6))*D7+1)</f>
        <v>568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 t="s">
        <v>23</v>
      </c>
      <c r="W7" s="31"/>
      <c r="X7" s="31"/>
      <c r="Y7" s="31"/>
    </row>
    <row r="8" spans="1:25">
      <c r="A8" s="26">
        <f t="shared" si="0"/>
        <v>2018</v>
      </c>
      <c r="B8" s="15">
        <f t="shared" si="1"/>
        <v>1400</v>
      </c>
      <c r="C8" s="16">
        <f>2000+C7-B7-(2000-SUM(F3:F7))-1</f>
        <v>5372.8894230769229</v>
      </c>
      <c r="D8" s="17">
        <f t="shared" si="2"/>
        <v>0.26056743211332539</v>
      </c>
      <c r="E8" s="26"/>
      <c r="F8" s="26"/>
      <c r="G8" s="26">
        <f>INT((2000-SUM(G4:G7))*D8+1)</f>
        <v>91</v>
      </c>
      <c r="H8" s="26">
        <f>INT((2000-SUM(H4:H7))*D8+1)</f>
        <v>161</v>
      </c>
      <c r="I8" s="26">
        <f>INT((2000-SUM(I5:I7))*D8+1)</f>
        <v>255</v>
      </c>
      <c r="J8" s="26">
        <f>INT((2000-SUM(J5:J7))*D8)</f>
        <v>373</v>
      </c>
      <c r="K8" s="26">
        <f>INT((2000-SUM(K5:K7))*D8)</f>
        <v>521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31"/>
      <c r="X8" s="31"/>
      <c r="Y8" s="31"/>
    </row>
    <row r="9" spans="1:25">
      <c r="A9" s="26">
        <f t="shared" si="0"/>
        <v>2019</v>
      </c>
      <c r="B9" s="15">
        <f t="shared" si="1"/>
        <v>1400</v>
      </c>
      <c r="C9" s="16">
        <f>2000+C8-B8-(2000-SUM(G4:G8))</f>
        <v>5716.8894230769229</v>
      </c>
      <c r="D9" s="17">
        <f t="shared" si="2"/>
        <v>0.24488841682834181</v>
      </c>
      <c r="E9" s="26"/>
      <c r="F9" s="26"/>
      <c r="G9" s="26"/>
      <c r="H9" s="26">
        <f>INT((2000-SUM(H5:H8))*D9)</f>
        <v>111</v>
      </c>
      <c r="I9" s="26">
        <f>INT((2000-SUM(I6:I8))*D9)</f>
        <v>176</v>
      </c>
      <c r="J9" s="26">
        <f>INT((2000-SUM(J6:J8))*D9)</f>
        <v>259</v>
      </c>
      <c r="K9" s="26">
        <f>INT((2000-SUM(K6:K8))*D9)</f>
        <v>362</v>
      </c>
      <c r="L9" s="26">
        <f>INT((2000-SUM(L2:L8))*D9)+1</f>
        <v>490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31"/>
      <c r="X9" s="31"/>
      <c r="Y9" s="31"/>
    </row>
    <row r="10" spans="1:25">
      <c r="A10" s="26">
        <f t="shared" si="0"/>
        <v>2020</v>
      </c>
      <c r="B10" s="15">
        <f t="shared" si="1"/>
        <v>1400</v>
      </c>
      <c r="C10" s="16">
        <f>2000+C9-B9-(2000-SUM(H5:H9))</f>
        <v>5972.8894230769229</v>
      </c>
      <c r="D10" s="17">
        <f t="shared" si="2"/>
        <v>0.23439241895069146</v>
      </c>
      <c r="E10" s="26"/>
      <c r="F10" s="26"/>
      <c r="G10" s="26"/>
      <c r="H10" s="26"/>
      <c r="I10" s="26">
        <f>INT((2000-SUM(I6:I9))*D10+1)</f>
        <v>128</v>
      </c>
      <c r="J10" s="26">
        <f>INT((2000-SUM(J7:J9))*D10)</f>
        <v>187</v>
      </c>
      <c r="K10" s="26">
        <f>INT((2000-SUM(K7:K9))*D10)</f>
        <v>261</v>
      </c>
      <c r="L10" s="26">
        <f>INT((2000-SUM(L3:L9))*D10)</f>
        <v>353</v>
      </c>
      <c r="M10" s="26">
        <f>INT((2000-SUM(M3:M9))*D10)</f>
        <v>468</v>
      </c>
      <c r="N10" s="26"/>
      <c r="O10" s="26"/>
      <c r="P10" s="26"/>
      <c r="Q10" s="26"/>
      <c r="R10" s="26"/>
      <c r="S10" s="26"/>
      <c r="T10" s="26"/>
      <c r="U10" s="26"/>
      <c r="V10" s="26"/>
      <c r="W10" s="31"/>
      <c r="X10" s="31"/>
      <c r="Y10" s="31"/>
    </row>
    <row r="11" spans="1:25">
      <c r="A11" s="26">
        <f t="shared" si="0"/>
        <v>2021</v>
      </c>
      <c r="B11" s="15">
        <f t="shared" si="1"/>
        <v>1400</v>
      </c>
      <c r="C11" s="16">
        <f>2000+C10-B10-(2000-SUM(I6:I10))</f>
        <v>6154.8894230769229</v>
      </c>
      <c r="D11" s="17">
        <f t="shared" si="2"/>
        <v>0.22746143817805889</v>
      </c>
      <c r="E11" s="27" t="s">
        <v>23</v>
      </c>
      <c r="F11" s="27" t="s">
        <v>23</v>
      </c>
      <c r="G11" s="27" t="s">
        <v>23</v>
      </c>
      <c r="H11" s="27" t="s">
        <v>23</v>
      </c>
      <c r="I11" s="27" t="s">
        <v>23</v>
      </c>
      <c r="J11" s="26">
        <f>INT((2000-SUM(J7:J10))*D11+1)</f>
        <v>140</v>
      </c>
      <c r="K11" s="26">
        <f>INT((2000-SUM(K8:K10))*D11)</f>
        <v>194</v>
      </c>
      <c r="L11" s="26">
        <f>INT((2000-SUM(L4:L10))*D11)</f>
        <v>263</v>
      </c>
      <c r="M11" s="26">
        <f>INT((2000-SUM(M4:M10))*D11)</f>
        <v>348</v>
      </c>
      <c r="N11" s="26">
        <f>INT((2000-SUM(N4:N10))*D11)</f>
        <v>454</v>
      </c>
      <c r="O11" s="26"/>
      <c r="P11" s="26"/>
      <c r="Q11" s="26"/>
      <c r="R11" s="26"/>
      <c r="S11" s="26"/>
      <c r="T11" s="26"/>
      <c r="U11" s="26"/>
      <c r="V11" s="31"/>
      <c r="W11" s="31"/>
      <c r="X11" s="31"/>
      <c r="Y11" s="31"/>
    </row>
    <row r="12" spans="1:25">
      <c r="A12" s="26">
        <f t="shared" si="0"/>
        <v>2022</v>
      </c>
      <c r="B12" s="15">
        <f t="shared" si="1"/>
        <v>1400</v>
      </c>
      <c r="C12" s="16">
        <f>2000+C11-B11-(2000-SUM(J7:J11))</f>
        <v>6281.8894230769229</v>
      </c>
      <c r="D12" s="17">
        <f t="shared" si="2"/>
        <v>0.2228628849875979</v>
      </c>
      <c r="E12" s="26"/>
      <c r="F12" s="26"/>
      <c r="G12" s="26"/>
      <c r="H12" s="26"/>
      <c r="I12" s="26"/>
      <c r="J12" s="26"/>
      <c r="K12" s="26">
        <f>INT((2000-SUM(K8:K11))*D12)</f>
        <v>147</v>
      </c>
      <c r="L12" s="26">
        <f>INT((2000-SUM(L5:L11))*D12)</f>
        <v>199</v>
      </c>
      <c r="M12" s="26">
        <f>INT((2000-SUM(M5:M11))*D12)</f>
        <v>263</v>
      </c>
      <c r="N12" s="26">
        <f>INT((2000-SUM(N5:N11))*D12)</f>
        <v>344</v>
      </c>
      <c r="O12" s="26">
        <f>INT((2000-SUM(O5:O11))*D12)</f>
        <v>445</v>
      </c>
      <c r="P12" s="26"/>
      <c r="Q12" s="26"/>
      <c r="R12" s="26"/>
      <c r="S12" s="26"/>
      <c r="T12" s="26"/>
      <c r="U12" s="26"/>
      <c r="V12" s="31"/>
      <c r="W12" s="31"/>
      <c r="X12" s="31"/>
      <c r="Y12" s="31"/>
    </row>
    <row r="13" spans="1:25">
      <c r="A13" s="26">
        <f t="shared" si="0"/>
        <v>2023</v>
      </c>
      <c r="B13" s="15">
        <f t="shared" si="1"/>
        <v>1400</v>
      </c>
      <c r="C13" s="16">
        <f>2000+C12-B12-(2000-SUM(K8:K12))</f>
        <v>6366.889423076922</v>
      </c>
      <c r="D13" s="17">
        <f t="shared" si="2"/>
        <v>0.21988759454902282</v>
      </c>
      <c r="E13" s="26"/>
      <c r="F13" s="26"/>
      <c r="G13" s="26"/>
      <c r="H13" s="26"/>
      <c r="I13" s="26"/>
      <c r="J13" s="26"/>
      <c r="K13" s="26"/>
      <c r="L13" s="26">
        <f>INT((2000-SUM(L6:L12))*D13)</f>
        <v>152</v>
      </c>
      <c r="M13" s="26">
        <f>INT((2000-SUM(M6:M12))*D13)</f>
        <v>202</v>
      </c>
      <c r="N13" s="26">
        <f>INT((2000-SUM(N6:N12))*D13)</f>
        <v>264</v>
      </c>
      <c r="O13" s="26">
        <f>INT((2000-SUM(O6:O12))*D13)</f>
        <v>341</v>
      </c>
      <c r="P13" s="26">
        <f>INT((2000-SUM(P6:P12))*D13)</f>
        <v>439</v>
      </c>
      <c r="Q13" s="26"/>
      <c r="R13" s="26"/>
      <c r="S13" s="26"/>
      <c r="T13" s="26"/>
      <c r="U13" s="26"/>
      <c r="V13" s="31"/>
      <c r="W13" s="31"/>
      <c r="X13" s="31"/>
      <c r="Y13" s="31"/>
    </row>
    <row r="14" spans="1:25">
      <c r="A14" s="26">
        <f t="shared" si="0"/>
        <v>2024</v>
      </c>
      <c r="B14" s="15">
        <f t="shared" si="1"/>
        <v>1400</v>
      </c>
      <c r="C14" s="16">
        <f>2000+C13-B13-(2000-SUM(L9:L13))</f>
        <v>6423.889423076922</v>
      </c>
      <c r="D14" s="17">
        <f t="shared" si="2"/>
        <v>0.21793650354109401</v>
      </c>
      <c r="E14" s="26"/>
      <c r="F14" s="26"/>
      <c r="G14" s="26"/>
      <c r="H14" s="26"/>
      <c r="I14" s="26"/>
      <c r="J14" s="26"/>
      <c r="K14" s="26"/>
      <c r="L14" s="26"/>
      <c r="M14" s="26">
        <f>INT((2000-SUM(M7:M13))*D14)</f>
        <v>156</v>
      </c>
      <c r="N14" s="26">
        <f>INT((2000-SUM(N7:N13))*D14)</f>
        <v>204</v>
      </c>
      <c r="O14" s="26">
        <f>INT((2000-SUM(O7:O13))*D14)</f>
        <v>264</v>
      </c>
      <c r="P14" s="26">
        <f>INT((2000-SUM(P7:P13))*D14)</f>
        <v>340</v>
      </c>
      <c r="Q14" s="26">
        <f>INT((2000-SUM(Q7:Q13))*$D14)</f>
        <v>435</v>
      </c>
      <c r="R14" s="26"/>
      <c r="S14" s="26"/>
      <c r="T14" s="26"/>
      <c r="U14" s="26"/>
      <c r="V14" s="31"/>
      <c r="W14" s="31"/>
      <c r="X14" s="31"/>
      <c r="Y14" s="31"/>
    </row>
    <row r="15" spans="1:25">
      <c r="A15" s="26">
        <f t="shared" si="0"/>
        <v>2025</v>
      </c>
      <c r="B15" s="15">
        <f t="shared" si="1"/>
        <v>1400</v>
      </c>
      <c r="C15" s="16">
        <f>2000+C14-B14-(2000-SUM(M10:M14))</f>
        <v>6460.889423076922</v>
      </c>
      <c r="D15" s="17">
        <f t="shared" si="2"/>
        <v>0.21668843224579853</v>
      </c>
      <c r="E15" s="26"/>
      <c r="F15" s="26"/>
      <c r="G15" s="26"/>
      <c r="H15" s="26"/>
      <c r="I15" s="26"/>
      <c r="J15" s="26"/>
      <c r="K15" s="26"/>
      <c r="L15" s="26"/>
      <c r="M15" s="26"/>
      <c r="N15" s="26">
        <f>INT((2000-SUM(N8:N14))*D15)</f>
        <v>159</v>
      </c>
      <c r="O15" s="26">
        <f>INT((2000-SUM(O8:O14))*D15)</f>
        <v>205</v>
      </c>
      <c r="P15" s="26">
        <f>INT((2000-SUM(P8:P14))*D15)</f>
        <v>264</v>
      </c>
      <c r="Q15" s="26">
        <f>INT((2000-SUM(Q8:Q14))*$D15)</f>
        <v>339</v>
      </c>
      <c r="R15" s="26">
        <f>INT((2000-SUM(R8:R14))*$D15)</f>
        <v>433</v>
      </c>
      <c r="S15" s="26"/>
      <c r="T15" s="26"/>
      <c r="U15" s="26"/>
      <c r="V15" s="31"/>
      <c r="W15" s="31"/>
      <c r="X15" s="31"/>
      <c r="Y15" s="31"/>
    </row>
    <row r="16" spans="1:25">
      <c r="A16" s="26">
        <f t="shared" si="0"/>
        <v>2026</v>
      </c>
      <c r="B16" s="15">
        <f t="shared" si="1"/>
        <v>1400</v>
      </c>
      <c r="C16" s="16">
        <f>2000+C15-B15-(2000-SUM(N11:N15))</f>
        <v>6485.889423076922</v>
      </c>
      <c r="D16" s="17">
        <f t="shared" si="2"/>
        <v>0.21585320203251884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f>INT((2000-SUM(O9:O15))*D16)</f>
        <v>160</v>
      </c>
      <c r="P16" s="26">
        <f>INT((2000-SUM(P9:P15))*D16)</f>
        <v>206</v>
      </c>
      <c r="Q16" s="26">
        <f>INT((2000-SUM(Q9:Q15))*$D16)</f>
        <v>264</v>
      </c>
      <c r="R16" s="26">
        <f>INT((2000-SUM(R9:R15))*$D16)</f>
        <v>338</v>
      </c>
      <c r="S16" s="26">
        <f>INT((2000-SUM(S9:S15))*$D16)</f>
        <v>431</v>
      </c>
      <c r="T16" s="26"/>
      <c r="U16" s="26"/>
      <c r="V16" s="26"/>
      <c r="W16" s="31"/>
      <c r="X16" s="31"/>
      <c r="Y16" s="31"/>
    </row>
    <row r="17" spans="1:25">
      <c r="A17" s="26">
        <f t="shared" si="0"/>
        <v>2027</v>
      </c>
      <c r="B17" s="15">
        <f t="shared" si="1"/>
        <v>1400</v>
      </c>
      <c r="C17" s="16">
        <f>2000+C16-B16-(2000-SUM(O12:O16))</f>
        <v>6500.889423076922</v>
      </c>
      <c r="D17" s="17">
        <f t="shared" si="2"/>
        <v>0.21535514740956307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f>INT((2000-SUM(P10:P16))*D17)</f>
        <v>161</v>
      </c>
      <c r="Q17" s="26">
        <f>INT((2000-SUM(Q10:Q16))*$D17)</f>
        <v>207</v>
      </c>
      <c r="R17" s="26">
        <f>INT((2000-SUM(R10:R16))*$D17)</f>
        <v>264</v>
      </c>
      <c r="S17" s="26">
        <f>INT((2000-SUM(S10:S16))*$D17)</f>
        <v>337</v>
      </c>
      <c r="T17" s="26">
        <f>INT((2000-SUM(T10:T16))*$D17)</f>
        <v>430</v>
      </c>
      <c r="U17" s="26"/>
      <c r="V17" s="26"/>
      <c r="W17" s="31"/>
      <c r="X17" s="31"/>
      <c r="Y17" s="31"/>
    </row>
    <row r="18" spans="1:25">
      <c r="A18" s="26">
        <f t="shared" si="0"/>
        <v>2028</v>
      </c>
      <c r="B18" s="15">
        <f t="shared" si="1"/>
        <v>1400</v>
      </c>
      <c r="C18" s="16">
        <f>2000+C17-B17-(2000-SUM(P13:P17))</f>
        <v>6510.889423076922</v>
      </c>
      <c r="D18" s="17">
        <f t="shared" si="2"/>
        <v>0.21502438592151465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f>INT((2000-SUM(Q11:Q17))*$D18)</f>
        <v>162</v>
      </c>
      <c r="R18" s="26">
        <f>INT((2000-SUM(R11:R17))*$D18)</f>
        <v>207</v>
      </c>
      <c r="S18" s="26">
        <f>INT((2000-SUM(S11:S17))*$D18)</f>
        <v>264</v>
      </c>
      <c r="T18" s="26">
        <f>INT((2000-SUM(T11:T17))*$D18)</f>
        <v>337</v>
      </c>
      <c r="U18" s="26">
        <f>INT((2000-SUM(U11:U17))*$D18)</f>
        <v>430</v>
      </c>
      <c r="V18" s="26"/>
      <c r="W18" s="31"/>
      <c r="X18" s="31"/>
      <c r="Y18" s="31"/>
    </row>
    <row r="19" spans="1:25">
      <c r="A19" s="26">
        <f t="shared" si="0"/>
        <v>2029</v>
      </c>
      <c r="B19" s="15">
        <f t="shared" si="1"/>
        <v>1400</v>
      </c>
      <c r="C19" s="16">
        <f>2000+C18-B18-(2000-SUM(Q14:Q18))</f>
        <v>6517.889423076922</v>
      </c>
      <c r="D19" s="17">
        <f t="shared" si="2"/>
        <v>0.21479345676580952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f>INT((2000-SUM(R12:R18))*$D19)</f>
        <v>162</v>
      </c>
      <c r="S19" s="26">
        <f>INT((2000-SUM(S12:S18))*$D19)</f>
        <v>207</v>
      </c>
      <c r="T19" s="26">
        <f>INT((2000-SUM(T12:T18))*$D19)</f>
        <v>264</v>
      </c>
      <c r="U19" s="26">
        <f>INT((2000-SUM(U12:U18))*$D19)</f>
        <v>337</v>
      </c>
      <c r="V19" s="26">
        <f>INT((2000-SUM(V12:V18))*$D19)</f>
        <v>429</v>
      </c>
      <c r="W19" s="31"/>
      <c r="X19" s="31"/>
      <c r="Y19" s="31"/>
    </row>
    <row r="20" spans="1:25">
      <c r="A20" s="26">
        <f t="shared" si="0"/>
        <v>2030</v>
      </c>
      <c r="B20" s="15">
        <f t="shared" si="1"/>
        <v>1400</v>
      </c>
      <c r="C20" s="16">
        <f>2000+C19-B19-(2000-SUM(R15:R19))</f>
        <v>6521.889423076922</v>
      </c>
      <c r="D20" s="17">
        <f t="shared" si="2"/>
        <v>0.2146617198148543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>
        <f>INT((2000-SUM(S13:S19))*$D20)</f>
        <v>163</v>
      </c>
      <c r="T20" s="26">
        <f>INT((2000-SUM(T13:T19))*$D20)</f>
        <v>208</v>
      </c>
      <c r="U20" s="26">
        <f>INT((2000-SUM(U13:U19))*$D20)</f>
        <v>264</v>
      </c>
      <c r="V20" s="26">
        <f>INT((2000-SUM(V13:V19))*$D20)</f>
        <v>337</v>
      </c>
      <c r="W20" s="26">
        <f>INT((2000-SUM(W13:W19))*$D20)</f>
        <v>429</v>
      </c>
      <c r="X20" s="31"/>
      <c r="Y20" s="31"/>
    </row>
    <row r="21" spans="1:25">
      <c r="A21" s="26">
        <f t="shared" si="0"/>
        <v>2031</v>
      </c>
      <c r="B21" s="15">
        <f t="shared" si="1"/>
        <v>1400</v>
      </c>
      <c r="C21" s="16">
        <f>2000+C20-B20-(2000-SUM(S16:S20))</f>
        <v>6523.889423076922</v>
      </c>
      <c r="D21" s="17">
        <f t="shared" si="2"/>
        <v>0.21459591191840052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>
        <f>INT((2000-SUM(T14:T20))*$D21)</f>
        <v>163</v>
      </c>
      <c r="U21" s="26">
        <f>INT((2000-SUM(U14:U20))*$D21)</f>
        <v>207</v>
      </c>
      <c r="V21" s="26">
        <f>INT((2000-SUM(V14:V20))*$D21)</f>
        <v>264</v>
      </c>
      <c r="W21" s="26">
        <f>INT((2000-SUM(W14:W20))*$D21)</f>
        <v>337</v>
      </c>
      <c r="X21" s="26">
        <f>INT((2000-SUM(X14:X20))*$D21)</f>
        <v>429</v>
      </c>
      <c r="Y21" s="26" t="s">
        <v>142</v>
      </c>
    </row>
    <row r="22" spans="1:25">
      <c r="A22" s="26">
        <f t="shared" si="0"/>
        <v>2032</v>
      </c>
      <c r="B22" s="15">
        <f t="shared" si="1"/>
        <v>1400</v>
      </c>
      <c r="C22" s="16">
        <f>2000+C21-B21-(2000-SUM(T17:T21))</f>
        <v>6525.889423076922</v>
      </c>
      <c r="D22" s="17">
        <f t="shared" si="2"/>
        <v>0.21453014435845397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>
        <f>INT((2000-SUM(U15:U21))*$D22)</f>
        <v>163</v>
      </c>
      <c r="V22" s="26">
        <f>INT((2000-SUM(V15:V21))*$D22)</f>
        <v>208</v>
      </c>
      <c r="W22" s="26">
        <f>INT((2000-SUM(W15:W21))*$D22)</f>
        <v>264</v>
      </c>
      <c r="X22" s="26">
        <f>INT((2000-SUM(X15:X21))*$D22)</f>
        <v>337</v>
      </c>
      <c r="Y22" s="26" t="s">
        <v>143</v>
      </c>
    </row>
    <row r="23" spans="1:25">
      <c r="A23" s="26">
        <f t="shared" si="0"/>
        <v>2033</v>
      </c>
      <c r="B23" s="15">
        <f t="shared" si="1"/>
        <v>1400</v>
      </c>
      <c r="C23" s="16">
        <f>2000+C22-B22-(2000-SUM(U18:U22))</f>
        <v>6526.889423076922</v>
      </c>
      <c r="D23" s="17">
        <f t="shared" si="2"/>
        <v>0.2144972756930833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>
        <f>INT((2000-SUM(V16:V22))*$D23)</f>
        <v>163</v>
      </c>
      <c r="W23" s="26">
        <f>INT((2000-SUM(W16:W22))*$D23)</f>
        <v>208</v>
      </c>
      <c r="X23" s="26">
        <f>INT((2000-SUM(X16:X22))*$D23)</f>
        <v>264</v>
      </c>
      <c r="Y23" s="26" t="s">
        <v>26</v>
      </c>
    </row>
    <row r="24" spans="1:25">
      <c r="A24" s="26">
        <f t="shared" si="0"/>
        <v>2034</v>
      </c>
      <c r="B24" s="15">
        <f t="shared" si="1"/>
        <v>1400</v>
      </c>
      <c r="C24" s="16">
        <f>2000+C23-B23-(2000-SUM(V19:V23))</f>
        <v>6527.889423076922</v>
      </c>
      <c r="D24" s="17">
        <f t="shared" si="2"/>
        <v>0.21446441709794001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>
        <f>INT((2000-SUM(W17:W23))*$D24)</f>
        <v>163</v>
      </c>
      <c r="X24" s="26">
        <f>INT((2000-SUM(X17:X23))*$D24)</f>
        <v>208</v>
      </c>
      <c r="Y24" s="26" t="s">
        <v>25</v>
      </c>
    </row>
    <row r="25" spans="1:25">
      <c r="A25" s="26">
        <f t="shared" si="0"/>
        <v>2035</v>
      </c>
      <c r="B25" s="15">
        <f t="shared" si="1"/>
        <v>1400</v>
      </c>
      <c r="C25" s="16">
        <f>2000+C24-B24-(2000-SUM(W20:W24))</f>
        <v>6528.889423076922</v>
      </c>
      <c r="D25" s="17">
        <f t="shared" si="2"/>
        <v>0.21443156856839685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31"/>
      <c r="X25" s="26">
        <f>INT((2000-SUM(X18:X24))*$D25)</f>
        <v>163</v>
      </c>
      <c r="Y25" s="26" t="s">
        <v>24</v>
      </c>
    </row>
    <row r="26" spans="1:25">
      <c r="A26" s="31"/>
      <c r="B26" s="31"/>
      <c r="C26" s="31"/>
      <c r="D26" s="14"/>
      <c r="E26" s="27">
        <f t="shared" ref="E26:M26" si="3">SUM(E1:E14)</f>
        <v>1934.0769230769231</v>
      </c>
      <c r="F26" s="27">
        <f t="shared" si="3"/>
        <v>1839.8125</v>
      </c>
      <c r="G26" s="27">
        <f t="shared" si="3"/>
        <v>1744</v>
      </c>
      <c r="H26" s="27">
        <f t="shared" si="3"/>
        <v>1656</v>
      </c>
      <c r="I26" s="27">
        <f t="shared" si="3"/>
        <v>1582</v>
      </c>
      <c r="J26" s="27">
        <f t="shared" si="3"/>
        <v>1527</v>
      </c>
      <c r="K26" s="27">
        <f t="shared" si="3"/>
        <v>1485</v>
      </c>
      <c r="L26" s="27">
        <f t="shared" si="3"/>
        <v>1457</v>
      </c>
      <c r="M26" s="27">
        <f t="shared" si="3"/>
        <v>1437</v>
      </c>
      <c r="N26" s="27">
        <f>SUM(N2:N15)</f>
        <v>1425</v>
      </c>
      <c r="O26" s="27">
        <f>SUM(O2:O25)</f>
        <v>1415</v>
      </c>
      <c r="P26" s="27">
        <f t="shared" ref="P26:X26" si="4">SUM(P2:P25)</f>
        <v>1410</v>
      </c>
      <c r="Q26" s="27">
        <f t="shared" si="4"/>
        <v>1407</v>
      </c>
      <c r="R26" s="27">
        <f t="shared" si="4"/>
        <v>1404</v>
      </c>
      <c r="S26" s="27">
        <f t="shared" si="4"/>
        <v>1402</v>
      </c>
      <c r="T26" s="27">
        <f t="shared" si="4"/>
        <v>1402</v>
      </c>
      <c r="U26" s="27">
        <f t="shared" si="4"/>
        <v>1401</v>
      </c>
      <c r="V26" s="27">
        <f t="shared" si="4"/>
        <v>1401</v>
      </c>
      <c r="W26" s="27">
        <f t="shared" si="4"/>
        <v>1401</v>
      </c>
      <c r="X26" s="27">
        <f t="shared" si="4"/>
        <v>1401</v>
      </c>
      <c r="Y26" s="31"/>
    </row>
    <row r="27" spans="1:25">
      <c r="A27" s="31"/>
      <c r="B27" s="31"/>
      <c r="C27" s="31"/>
      <c r="D27" s="14" t="s">
        <v>144</v>
      </c>
      <c r="E27" s="34">
        <f>E26/2000</f>
        <v>0.96703846153846151</v>
      </c>
      <c r="F27" s="34">
        <f t="shared" ref="F27:X27" si="5">F26/2000</f>
        <v>0.91990625000000004</v>
      </c>
      <c r="G27" s="34">
        <f t="shared" si="5"/>
        <v>0.872</v>
      </c>
      <c r="H27" s="34">
        <f t="shared" si="5"/>
        <v>0.82799999999999996</v>
      </c>
      <c r="I27" s="34">
        <f t="shared" si="5"/>
        <v>0.79100000000000004</v>
      </c>
      <c r="J27" s="34">
        <f t="shared" si="5"/>
        <v>0.76349999999999996</v>
      </c>
      <c r="K27" s="34">
        <f t="shared" si="5"/>
        <v>0.74250000000000005</v>
      </c>
      <c r="L27" s="34">
        <f t="shared" si="5"/>
        <v>0.72850000000000004</v>
      </c>
      <c r="M27" s="34">
        <f t="shared" si="5"/>
        <v>0.71850000000000003</v>
      </c>
      <c r="N27" s="34">
        <f t="shared" si="5"/>
        <v>0.71250000000000002</v>
      </c>
      <c r="O27" s="34">
        <f t="shared" si="5"/>
        <v>0.70750000000000002</v>
      </c>
      <c r="P27" s="34">
        <f t="shared" si="5"/>
        <v>0.70499999999999996</v>
      </c>
      <c r="Q27" s="34">
        <f t="shared" si="5"/>
        <v>0.70350000000000001</v>
      </c>
      <c r="R27" s="34">
        <f t="shared" si="5"/>
        <v>0.70199999999999996</v>
      </c>
      <c r="S27" s="34">
        <f t="shared" si="5"/>
        <v>0.70099999999999996</v>
      </c>
      <c r="T27" s="34">
        <f t="shared" si="5"/>
        <v>0.70099999999999996</v>
      </c>
      <c r="U27" s="34">
        <f t="shared" si="5"/>
        <v>0.70050000000000001</v>
      </c>
      <c r="V27" s="34">
        <f t="shared" si="5"/>
        <v>0.70050000000000001</v>
      </c>
      <c r="W27" s="34">
        <f t="shared" si="5"/>
        <v>0.70050000000000001</v>
      </c>
      <c r="X27" s="34">
        <f t="shared" si="5"/>
        <v>0.70050000000000001</v>
      </c>
      <c r="Y27" s="31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Y34"/>
  <sheetViews>
    <sheetView zoomScale="80" zoomScaleNormal="80" workbookViewId="0">
      <selection activeCell="H30" sqref="H30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24" width="7.125" bestFit="1" customWidth="1"/>
    <col min="25" max="25" width="9.625" bestFit="1" customWidth="1"/>
  </cols>
  <sheetData>
    <row r="1" spans="1:25" s="7" customFormat="1" ht="33" customHeight="1">
      <c r="A1" s="14"/>
      <c r="B1" s="14" t="s">
        <v>68</v>
      </c>
      <c r="C1" s="14" t="s">
        <v>67</v>
      </c>
      <c r="D1" s="14" t="s">
        <v>66</v>
      </c>
      <c r="E1" s="14" t="s">
        <v>65</v>
      </c>
      <c r="F1" s="14" t="s">
        <v>64</v>
      </c>
      <c r="G1" s="14" t="s">
        <v>63</v>
      </c>
      <c r="H1" s="14" t="s">
        <v>62</v>
      </c>
      <c r="I1" s="14" t="s">
        <v>61</v>
      </c>
      <c r="J1" s="14" t="s">
        <v>60</v>
      </c>
      <c r="K1" s="14" t="s">
        <v>59</v>
      </c>
      <c r="L1" s="14" t="s">
        <v>58</v>
      </c>
      <c r="M1" s="14" t="s">
        <v>57</v>
      </c>
      <c r="N1" s="14" t="s">
        <v>56</v>
      </c>
      <c r="O1" s="14" t="s">
        <v>55</v>
      </c>
      <c r="P1" s="14" t="s">
        <v>54</v>
      </c>
      <c r="Q1" s="14" t="s">
        <v>53</v>
      </c>
      <c r="R1" s="14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4" t="s">
        <v>121</v>
      </c>
      <c r="X1" s="14" t="s">
        <v>122</v>
      </c>
      <c r="Y1" s="14"/>
    </row>
    <row r="2" spans="1:25">
      <c r="A2" s="26">
        <v>2012</v>
      </c>
      <c r="B2" s="15">
        <f t="shared" ref="B2:B21" si="0">SUM(E2:X2)</f>
        <v>427.99385444195525</v>
      </c>
      <c r="C2" s="16">
        <v>2000</v>
      </c>
      <c r="D2" s="17">
        <f t="shared" ref="D2:D25" si="1">B2/C2</f>
        <v>0.21399692722097763</v>
      </c>
      <c r="E2" s="27">
        <v>427.99385444195525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31"/>
      <c r="X2" s="31"/>
      <c r="Y2" s="31"/>
    </row>
    <row r="3" spans="1:25">
      <c r="A3" s="26">
        <f t="shared" ref="A3:A25" si="2">A2+1</f>
        <v>2013</v>
      </c>
      <c r="B3" s="15">
        <f t="shared" si="0"/>
        <v>764.39833224753647</v>
      </c>
      <c r="C3" s="16">
        <f>2000+C2-B3</f>
        <v>3235.6016677524635</v>
      </c>
      <c r="D3" s="17">
        <f t="shared" si="1"/>
        <v>0.2362461176435566</v>
      </c>
      <c r="E3" s="27">
        <v>336.40447780558122</v>
      </c>
      <c r="F3" s="27">
        <v>427.99385444195525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31"/>
      <c r="X3" s="31"/>
      <c r="Y3" s="31"/>
    </row>
    <row r="4" spans="1:25">
      <c r="A4" s="26">
        <f t="shared" si="2"/>
        <v>2014</v>
      </c>
      <c r="B4" s="15">
        <f t="shared" si="0"/>
        <v>1028.8132834091753</v>
      </c>
      <c r="C4" s="16">
        <f>2000+C3-B4</f>
        <v>4206.7883843432883</v>
      </c>
      <c r="D4" s="17">
        <f t="shared" si="1"/>
        <v>0.24456026531740574</v>
      </c>
      <c r="E4" s="26">
        <v>264.41495116163895</v>
      </c>
      <c r="F4" s="27">
        <v>336.40447780558122</v>
      </c>
      <c r="G4" s="27">
        <v>427.99385444195525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1"/>
      <c r="X4" s="31"/>
      <c r="Y4" s="31"/>
    </row>
    <row r="5" spans="1:25">
      <c r="A5" s="26">
        <f t="shared" si="2"/>
        <v>2015</v>
      </c>
      <c r="B5" s="15">
        <f t="shared" si="0"/>
        <v>1236.6442475953254</v>
      </c>
      <c r="C5" s="16">
        <f>2000+C4-B5</f>
        <v>4970.1441367479629</v>
      </c>
      <c r="D5" s="17">
        <f t="shared" si="1"/>
        <v>0.24881456424007847</v>
      </c>
      <c r="E5" s="26">
        <v>207.83096418615011</v>
      </c>
      <c r="F5" s="26">
        <v>264.41495116163895</v>
      </c>
      <c r="G5" s="27">
        <v>336.40447780558122</v>
      </c>
      <c r="H5" s="27">
        <v>427.99385444195525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31"/>
      <c r="X5" s="31"/>
      <c r="Y5" s="31"/>
    </row>
    <row r="6" spans="1:25">
      <c r="A6" s="26">
        <f t="shared" si="2"/>
        <v>2016</v>
      </c>
      <c r="B6" s="15">
        <f t="shared" si="0"/>
        <v>1400.0000250222183</v>
      </c>
      <c r="C6" s="16">
        <f>2000+C5-B6</f>
        <v>5570.1441117257446</v>
      </c>
      <c r="D6" s="17">
        <f t="shared" si="1"/>
        <v>0.25134000071471574</v>
      </c>
      <c r="E6" s="26">
        <v>163.35577742689273</v>
      </c>
      <c r="F6" s="26">
        <v>207.83096418615011</v>
      </c>
      <c r="G6" s="26">
        <v>264.41495116163895</v>
      </c>
      <c r="H6" s="27">
        <v>336.40447780558122</v>
      </c>
      <c r="I6" s="27">
        <v>427.99385444195525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31"/>
      <c r="X6" s="31"/>
      <c r="Y6" s="31"/>
    </row>
    <row r="7" spans="1:25">
      <c r="A7" s="26">
        <f t="shared" si="2"/>
        <v>2017</v>
      </c>
      <c r="B7" s="15">
        <f t="shared" si="0"/>
        <v>1400.0000250222183</v>
      </c>
      <c r="C7" s="16">
        <f>2000+C6-B6-(2000-SUM(E2:E6))</f>
        <v>5570.1441117257446</v>
      </c>
      <c r="D7" s="17">
        <f t="shared" si="1"/>
        <v>0.25134000071471574</v>
      </c>
      <c r="E7" s="26"/>
      <c r="F7" s="26">
        <v>163.35577742689273</v>
      </c>
      <c r="G7" s="26">
        <v>207.83096418615011</v>
      </c>
      <c r="H7" s="26">
        <v>264.41495116163895</v>
      </c>
      <c r="I7" s="27">
        <v>336.40447780558122</v>
      </c>
      <c r="J7" s="27">
        <v>427.99385444195525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31"/>
      <c r="X7" s="31"/>
      <c r="Y7" s="31"/>
    </row>
    <row r="8" spans="1:25">
      <c r="A8" s="26">
        <f t="shared" si="2"/>
        <v>2018</v>
      </c>
      <c r="B8" s="15">
        <f t="shared" si="0"/>
        <v>1400.0000250222183</v>
      </c>
      <c r="C8" s="16">
        <f>2000+C7-B7-(2000-SUM(F3:F7))-1</f>
        <v>5569.1441117257446</v>
      </c>
      <c r="D8" s="17">
        <f t="shared" si="1"/>
        <v>0.25138513152757896</v>
      </c>
      <c r="E8" s="26"/>
      <c r="F8" s="26"/>
      <c r="G8" s="26">
        <v>163.35577742689273</v>
      </c>
      <c r="H8" s="26">
        <v>207.83096418615011</v>
      </c>
      <c r="I8" s="26">
        <v>264.41495116163895</v>
      </c>
      <c r="J8" s="27">
        <v>336.40447780558122</v>
      </c>
      <c r="K8" s="27">
        <v>427.99385444195525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31"/>
      <c r="X8" s="31"/>
      <c r="Y8" s="31"/>
    </row>
    <row r="9" spans="1:25">
      <c r="A9" s="26">
        <f t="shared" si="2"/>
        <v>2019</v>
      </c>
      <c r="B9" s="15">
        <f t="shared" si="0"/>
        <v>1400.0000250222183</v>
      </c>
      <c r="C9" s="16">
        <f>2000+C8-B8-(2000-SUM(G4:G8))</f>
        <v>5569.1441117257446</v>
      </c>
      <c r="D9" s="17">
        <f t="shared" si="1"/>
        <v>0.25138513152757896</v>
      </c>
      <c r="E9" s="26"/>
      <c r="F9" s="26"/>
      <c r="G9" s="26"/>
      <c r="H9" s="26">
        <v>163.35577742689273</v>
      </c>
      <c r="I9" s="26">
        <v>207.83096418615011</v>
      </c>
      <c r="J9" s="26">
        <v>264.41495116163895</v>
      </c>
      <c r="K9" s="27">
        <v>336.40447780558122</v>
      </c>
      <c r="L9" s="27">
        <v>427.99385444195525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31"/>
      <c r="X9" s="31"/>
      <c r="Y9" s="31"/>
    </row>
    <row r="10" spans="1:25">
      <c r="A10" s="26">
        <f t="shared" si="2"/>
        <v>2020</v>
      </c>
      <c r="B10" s="15">
        <f t="shared" si="0"/>
        <v>1400.0000250222183</v>
      </c>
      <c r="C10" s="16">
        <f>2000+C9-B9-(2000-SUM(H5:H9))</f>
        <v>5569.1441117257446</v>
      </c>
      <c r="D10" s="17">
        <f t="shared" si="1"/>
        <v>0.25138513152757896</v>
      </c>
      <c r="E10" s="26"/>
      <c r="F10" s="26"/>
      <c r="G10" s="26"/>
      <c r="H10" s="26"/>
      <c r="I10" s="26">
        <v>163.35577742689273</v>
      </c>
      <c r="J10" s="26">
        <v>207.83096418615011</v>
      </c>
      <c r="K10" s="26">
        <v>264.41495116163895</v>
      </c>
      <c r="L10" s="27">
        <v>336.40447780558122</v>
      </c>
      <c r="M10" s="27">
        <v>427.99385444195525</v>
      </c>
      <c r="N10" s="26"/>
      <c r="O10" s="26"/>
      <c r="P10" s="26"/>
      <c r="Q10" s="26"/>
      <c r="R10" s="26"/>
      <c r="S10" s="26"/>
      <c r="T10" s="26"/>
      <c r="U10" s="26"/>
      <c r="V10" s="26"/>
      <c r="W10" s="31"/>
      <c r="X10" s="31"/>
      <c r="Y10" s="31"/>
    </row>
    <row r="11" spans="1:25">
      <c r="A11" s="26">
        <f t="shared" si="2"/>
        <v>2021</v>
      </c>
      <c r="B11" s="15">
        <f t="shared" si="0"/>
        <v>1400.0000250222183</v>
      </c>
      <c r="C11" s="16">
        <f>2000+C10-B10-(2000-SUM(I6:I10))</f>
        <v>5569.1441117257446</v>
      </c>
      <c r="D11" s="17">
        <f t="shared" si="1"/>
        <v>0.25138513152757896</v>
      </c>
      <c r="E11" s="27"/>
      <c r="F11" s="27"/>
      <c r="G11" s="27"/>
      <c r="H11" s="27"/>
      <c r="I11" s="26"/>
      <c r="J11" s="26">
        <v>163.35577742689273</v>
      </c>
      <c r="K11" s="26">
        <v>207.83096418615011</v>
      </c>
      <c r="L11" s="26">
        <v>264.41495116163895</v>
      </c>
      <c r="M11" s="27">
        <v>336.40447780558122</v>
      </c>
      <c r="N11" s="27">
        <v>427.99385444195525</v>
      </c>
      <c r="O11" s="26"/>
      <c r="P11" s="26"/>
      <c r="Q11" s="26"/>
      <c r="R11" s="26"/>
      <c r="S11" s="26"/>
      <c r="T11" s="26"/>
      <c r="U11" s="26"/>
      <c r="V11" s="31"/>
      <c r="W11" s="31"/>
      <c r="X11" s="31"/>
      <c r="Y11" s="31"/>
    </row>
    <row r="12" spans="1:25">
      <c r="A12" s="26">
        <f t="shared" si="2"/>
        <v>2022</v>
      </c>
      <c r="B12" s="15">
        <f t="shared" si="0"/>
        <v>1400.0000250222183</v>
      </c>
      <c r="C12" s="16">
        <f>2000+C11-B11-(2000-SUM(J7:J11))</f>
        <v>5569.1441117257446</v>
      </c>
      <c r="D12" s="17">
        <f t="shared" si="1"/>
        <v>0.25138513152757896</v>
      </c>
      <c r="E12" s="26"/>
      <c r="F12" s="26"/>
      <c r="G12" s="26"/>
      <c r="H12" s="26"/>
      <c r="I12" s="26"/>
      <c r="J12" s="26"/>
      <c r="K12" s="26">
        <v>163.35577742689273</v>
      </c>
      <c r="L12" s="26">
        <v>207.83096418615011</v>
      </c>
      <c r="M12" s="26">
        <v>264.41495116163895</v>
      </c>
      <c r="N12" s="27">
        <v>336.40447780558122</v>
      </c>
      <c r="O12" s="27">
        <v>427.99385444195525</v>
      </c>
      <c r="P12" s="26"/>
      <c r="Q12" s="26"/>
      <c r="R12" s="26"/>
      <c r="S12" s="26"/>
      <c r="T12" s="26"/>
      <c r="U12" s="26"/>
      <c r="V12" s="31"/>
      <c r="W12" s="31"/>
      <c r="X12" s="31"/>
      <c r="Y12" s="31"/>
    </row>
    <row r="13" spans="1:25">
      <c r="A13" s="26">
        <f t="shared" si="2"/>
        <v>2023</v>
      </c>
      <c r="B13" s="15">
        <f t="shared" si="0"/>
        <v>1400.0000250222183</v>
      </c>
      <c r="C13" s="16">
        <f>2000+C12-B12-(2000-SUM(K8:K12))</f>
        <v>5569.1441117257446</v>
      </c>
      <c r="D13" s="17">
        <f t="shared" si="1"/>
        <v>0.25138513152757896</v>
      </c>
      <c r="E13" s="26"/>
      <c r="F13" s="26"/>
      <c r="G13" s="26"/>
      <c r="H13" s="26"/>
      <c r="I13" s="26"/>
      <c r="J13" s="26"/>
      <c r="K13" s="26"/>
      <c r="L13" s="26">
        <v>163.35577742689273</v>
      </c>
      <c r="M13" s="26">
        <v>207.83096418615011</v>
      </c>
      <c r="N13" s="26">
        <v>264.41495116163895</v>
      </c>
      <c r="O13" s="27">
        <v>336.40447780558122</v>
      </c>
      <c r="P13" s="27">
        <v>427.99385444195525</v>
      </c>
      <c r="Q13" s="26"/>
      <c r="R13" s="26"/>
      <c r="S13" s="26"/>
      <c r="T13" s="26"/>
      <c r="U13" s="26"/>
      <c r="V13" s="31"/>
      <c r="W13" s="31"/>
      <c r="X13" s="31"/>
      <c r="Y13" s="31"/>
    </row>
    <row r="14" spans="1:25">
      <c r="A14" s="26">
        <f t="shared" si="2"/>
        <v>2024</v>
      </c>
      <c r="B14" s="15">
        <f t="shared" si="0"/>
        <v>1400.0000250222183</v>
      </c>
      <c r="C14" s="16">
        <f>2000+C13-B13-(2000-SUM(L9:L13))</f>
        <v>5569.1441117257446</v>
      </c>
      <c r="D14" s="17">
        <f t="shared" si="1"/>
        <v>0.25138513152757896</v>
      </c>
      <c r="E14" s="26"/>
      <c r="F14" s="26"/>
      <c r="G14" s="26"/>
      <c r="H14" s="26"/>
      <c r="I14" s="26"/>
      <c r="J14" s="26"/>
      <c r="K14" s="26"/>
      <c r="L14" s="26"/>
      <c r="M14" s="26">
        <v>163.35577742689273</v>
      </c>
      <c r="N14" s="26">
        <v>207.83096418615011</v>
      </c>
      <c r="O14" s="26">
        <v>264.41495116163895</v>
      </c>
      <c r="P14" s="27">
        <v>336.40447780558122</v>
      </c>
      <c r="Q14" s="27">
        <v>427.99385444195525</v>
      </c>
      <c r="R14" s="26"/>
      <c r="S14" s="26"/>
      <c r="T14" s="26"/>
      <c r="U14" s="26"/>
      <c r="V14" s="31"/>
      <c r="W14" s="31"/>
      <c r="X14" s="31"/>
      <c r="Y14" s="31"/>
    </row>
    <row r="15" spans="1:25">
      <c r="A15" s="26">
        <f t="shared" si="2"/>
        <v>2025</v>
      </c>
      <c r="B15" s="15">
        <f t="shared" si="0"/>
        <v>1400.0000250222183</v>
      </c>
      <c r="C15" s="16">
        <f>2000+C14-B14-(2000-SUM(M10:M14))</f>
        <v>5569.1441117257446</v>
      </c>
      <c r="D15" s="17">
        <f t="shared" si="1"/>
        <v>0.25138513152757896</v>
      </c>
      <c r="E15" s="26"/>
      <c r="F15" s="26"/>
      <c r="G15" s="26"/>
      <c r="H15" s="26"/>
      <c r="I15" s="26"/>
      <c r="J15" s="26"/>
      <c r="K15" s="26"/>
      <c r="L15" s="26"/>
      <c r="M15" s="26"/>
      <c r="N15" s="26">
        <v>163.35577742689273</v>
      </c>
      <c r="O15" s="26">
        <v>207.83096418615011</v>
      </c>
      <c r="P15" s="26">
        <v>264.41495116163895</v>
      </c>
      <c r="Q15" s="27">
        <v>336.40447780558122</v>
      </c>
      <c r="R15" s="27">
        <v>427.99385444195525</v>
      </c>
      <c r="S15" s="26"/>
      <c r="T15" s="26"/>
      <c r="U15" s="26"/>
      <c r="V15" s="31"/>
      <c r="W15" s="31"/>
      <c r="X15" s="31"/>
      <c r="Y15" s="31"/>
    </row>
    <row r="16" spans="1:25">
      <c r="A16" s="26">
        <f t="shared" si="2"/>
        <v>2026</v>
      </c>
      <c r="B16" s="15">
        <f t="shared" si="0"/>
        <v>1400.0000250222183</v>
      </c>
      <c r="C16" s="16">
        <f>2000+C15-B15-(2000-SUM(N11:N15))</f>
        <v>5569.1441117257446</v>
      </c>
      <c r="D16" s="17">
        <f t="shared" si="1"/>
        <v>0.25138513152757896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v>163.35577742689273</v>
      </c>
      <c r="P16" s="26">
        <v>207.83096418615011</v>
      </c>
      <c r="Q16" s="26">
        <v>264.41495116163895</v>
      </c>
      <c r="R16" s="27">
        <v>336.40447780558122</v>
      </c>
      <c r="S16" s="27">
        <v>427.99385444195525</v>
      </c>
      <c r="T16" s="26"/>
      <c r="U16" s="26"/>
      <c r="V16" s="26"/>
      <c r="W16" s="31"/>
      <c r="X16" s="31"/>
      <c r="Y16" s="31"/>
    </row>
    <row r="17" spans="1:25">
      <c r="A17" s="26">
        <f t="shared" si="2"/>
        <v>2027</v>
      </c>
      <c r="B17" s="15">
        <f t="shared" si="0"/>
        <v>1400.0000250222183</v>
      </c>
      <c r="C17" s="16">
        <f>2000+C16-B16-(2000-SUM(O12:O16))</f>
        <v>5569.1441117257446</v>
      </c>
      <c r="D17" s="17">
        <f t="shared" si="1"/>
        <v>0.25138513152757896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v>163.35577742689273</v>
      </c>
      <c r="Q17" s="26">
        <v>207.83096418615011</v>
      </c>
      <c r="R17" s="26">
        <v>264.41495116163895</v>
      </c>
      <c r="S17" s="27">
        <v>336.40447780558122</v>
      </c>
      <c r="T17" s="27">
        <v>427.99385444195525</v>
      </c>
      <c r="U17" s="26"/>
      <c r="V17" s="26"/>
      <c r="W17" s="31"/>
      <c r="X17" s="31"/>
      <c r="Y17" s="31"/>
    </row>
    <row r="18" spans="1:25">
      <c r="A18" s="26">
        <f t="shared" si="2"/>
        <v>2028</v>
      </c>
      <c r="B18" s="15">
        <f t="shared" si="0"/>
        <v>1400.0000250222183</v>
      </c>
      <c r="C18" s="16">
        <f>2000+C17-B17-(2000-SUM(P13:P17))</f>
        <v>5569.1441117257446</v>
      </c>
      <c r="D18" s="17">
        <f t="shared" si="1"/>
        <v>0.25138513152757896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v>163.35577742689273</v>
      </c>
      <c r="R18" s="26">
        <v>207.83096418615011</v>
      </c>
      <c r="S18" s="26">
        <v>264.41495116163895</v>
      </c>
      <c r="T18" s="27">
        <v>336.40447780558122</v>
      </c>
      <c r="U18" s="27">
        <v>427.99385444195525</v>
      </c>
      <c r="V18" s="26"/>
      <c r="W18" s="26"/>
      <c r="X18" s="26"/>
      <c r="Y18" s="31"/>
    </row>
    <row r="19" spans="1:25">
      <c r="A19" s="26">
        <f t="shared" si="2"/>
        <v>2029</v>
      </c>
      <c r="B19" s="15">
        <f t="shared" si="0"/>
        <v>1400.0000250222183</v>
      </c>
      <c r="C19" s="16">
        <f>2000+C18-B18-(2000-SUM(Q14:Q18))</f>
        <v>5569.1441117257446</v>
      </c>
      <c r="D19" s="17">
        <f t="shared" si="1"/>
        <v>0.25138513152757896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v>163.35577742689273</v>
      </c>
      <c r="S19" s="26">
        <v>207.83096418615011</v>
      </c>
      <c r="T19" s="26">
        <v>264.41495116163895</v>
      </c>
      <c r="U19" s="27">
        <v>336.40447780558122</v>
      </c>
      <c r="V19" s="27">
        <v>427.99385444195525</v>
      </c>
      <c r="W19" s="26"/>
      <c r="X19" s="26"/>
      <c r="Y19" s="31"/>
    </row>
    <row r="20" spans="1:25">
      <c r="A20" s="26">
        <f t="shared" si="2"/>
        <v>2030</v>
      </c>
      <c r="B20" s="15">
        <f t="shared" si="0"/>
        <v>1400.0000250222183</v>
      </c>
      <c r="C20" s="16">
        <f>2000+C19-B19-(2000-SUM(R15:R19))</f>
        <v>5569.1441117257446</v>
      </c>
      <c r="D20" s="17">
        <f t="shared" si="1"/>
        <v>0.25138513152757896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>
        <v>163.35577742689273</v>
      </c>
      <c r="T20" s="26">
        <v>207.83096418615011</v>
      </c>
      <c r="U20" s="26">
        <v>264.41495116163895</v>
      </c>
      <c r="V20" s="27">
        <v>336.40447780558122</v>
      </c>
      <c r="W20" s="27">
        <v>427.99385444195525</v>
      </c>
      <c r="X20" s="26"/>
      <c r="Y20" s="31"/>
    </row>
    <row r="21" spans="1:25">
      <c r="A21" s="26">
        <f t="shared" si="2"/>
        <v>2031</v>
      </c>
      <c r="B21" s="15">
        <f t="shared" si="0"/>
        <v>1400.0000250222183</v>
      </c>
      <c r="C21" s="16">
        <f>2000+C20-B20-(2000-SUM(S16:S20))</f>
        <v>5569.1441117257446</v>
      </c>
      <c r="D21" s="17">
        <f t="shared" si="1"/>
        <v>0.25138513152757896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>
        <v>163.35577742689273</v>
      </c>
      <c r="U21" s="26">
        <v>207.83096418615011</v>
      </c>
      <c r="V21" s="26">
        <v>264.41495116163895</v>
      </c>
      <c r="W21" s="27">
        <v>336.40447780558122</v>
      </c>
      <c r="X21" s="27">
        <v>427.99385444195525</v>
      </c>
      <c r="Y21" s="26" t="s">
        <v>52</v>
      </c>
    </row>
    <row r="22" spans="1:25">
      <c r="A22" s="26">
        <f t="shared" si="2"/>
        <v>2032</v>
      </c>
      <c r="B22" s="15">
        <f>SUM(E22:X22)</f>
        <v>972.00617058026307</v>
      </c>
      <c r="C22" s="16">
        <f>2000+C21-B21-(2000-SUM(T17:T21))</f>
        <v>5569.1441117257446</v>
      </c>
      <c r="D22" s="17">
        <f t="shared" si="1"/>
        <v>0.17453421047836049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>
        <v>163.35577742689273</v>
      </c>
      <c r="V22" s="26">
        <v>207.83096418615011</v>
      </c>
      <c r="W22" s="26">
        <v>264.41495116163895</v>
      </c>
      <c r="X22" s="27">
        <v>336.40447780558122</v>
      </c>
      <c r="Y22" s="26" t="s">
        <v>51</v>
      </c>
    </row>
    <row r="23" spans="1:25">
      <c r="A23" s="26">
        <f t="shared" si="2"/>
        <v>2033</v>
      </c>
      <c r="B23" s="15">
        <f>SUM(E23:X23)</f>
        <v>635.60169277468185</v>
      </c>
      <c r="C23" s="16">
        <f>2000+C22-B22-(2000-SUM(U18:U22))</f>
        <v>5997.1379661677001</v>
      </c>
      <c r="D23" s="17">
        <f t="shared" si="1"/>
        <v>0.10598417050939467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>
        <v>163.35577742689273</v>
      </c>
      <c r="W23" s="26">
        <v>207.83096418615011</v>
      </c>
      <c r="X23" s="26">
        <v>264.41495116163895</v>
      </c>
      <c r="Y23" s="26" t="s">
        <v>49</v>
      </c>
    </row>
    <row r="24" spans="1:25">
      <c r="A24" s="26">
        <f t="shared" si="2"/>
        <v>2034</v>
      </c>
      <c r="B24" s="15">
        <f>SUM(E24:X24)</f>
        <v>371.18674161304284</v>
      </c>
      <c r="C24" s="16">
        <f>2000+C23-B23-(2000-SUM(V19:V23))</f>
        <v>6761.5362984152362</v>
      </c>
      <c r="D24" s="17">
        <f t="shared" si="1"/>
        <v>5.489680528669813E-2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>
        <v>163.35577742689273</v>
      </c>
      <c r="X24" s="26">
        <v>207.83096418615011</v>
      </c>
      <c r="Y24" s="26" t="s">
        <v>48</v>
      </c>
    </row>
    <row r="25" spans="1:25">
      <c r="A25" s="26">
        <f t="shared" si="2"/>
        <v>2035</v>
      </c>
      <c r="B25" s="15">
        <f>SUM(E25:X25)</f>
        <v>163.35577742689273</v>
      </c>
      <c r="C25" s="16">
        <f>2000+C24-B24-(2000-SUM(W20:W24))</f>
        <v>7790.3495818244119</v>
      </c>
      <c r="D25" s="17">
        <f t="shared" si="1"/>
        <v>2.0968991918927038E-2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>
        <v>163.35577742689273</v>
      </c>
      <c r="Y25" s="26" t="s">
        <v>47</v>
      </c>
    </row>
    <row r="26" spans="1:25">
      <c r="A26" s="26"/>
      <c r="B26" s="26"/>
      <c r="C26" s="26"/>
      <c r="D26" s="14"/>
      <c r="E26" s="27">
        <f t="shared" ref="E26:M26" si="3">SUM(E1:E14)</f>
        <v>1400.0000250222183</v>
      </c>
      <c r="F26" s="27">
        <f t="shared" si="3"/>
        <v>1400.0000250222183</v>
      </c>
      <c r="G26" s="27">
        <f t="shared" si="3"/>
        <v>1400.0000250222183</v>
      </c>
      <c r="H26" s="27">
        <f t="shared" si="3"/>
        <v>1400.0000250222183</v>
      </c>
      <c r="I26" s="27">
        <f t="shared" si="3"/>
        <v>1400.0000250222183</v>
      </c>
      <c r="J26" s="27">
        <f t="shared" si="3"/>
        <v>1400.0000250222183</v>
      </c>
      <c r="K26" s="27">
        <f t="shared" si="3"/>
        <v>1400.0000250222183</v>
      </c>
      <c r="L26" s="27">
        <f t="shared" si="3"/>
        <v>1400.0000250222183</v>
      </c>
      <c r="M26" s="27">
        <f t="shared" si="3"/>
        <v>1400.0000250222183</v>
      </c>
      <c r="N26" s="27">
        <f>SUM(N2:N15)</f>
        <v>1400.0000250222183</v>
      </c>
      <c r="O26" s="27">
        <f t="shared" ref="O26:X26" si="4">SUM(O2:O25)</f>
        <v>1400.0000250222183</v>
      </c>
      <c r="P26" s="27">
        <f t="shared" si="4"/>
        <v>1400.0000250222183</v>
      </c>
      <c r="Q26" s="27">
        <f t="shared" si="4"/>
        <v>1400.0000250222183</v>
      </c>
      <c r="R26" s="27">
        <f t="shared" si="4"/>
        <v>1400.0000250222183</v>
      </c>
      <c r="S26" s="27">
        <f t="shared" si="4"/>
        <v>1400.0000250222183</v>
      </c>
      <c r="T26" s="27">
        <f t="shared" si="4"/>
        <v>1400.0000250222183</v>
      </c>
      <c r="U26" s="27">
        <f t="shared" si="4"/>
        <v>1400.0000250222183</v>
      </c>
      <c r="V26" s="27">
        <f t="shared" si="4"/>
        <v>1400.0000250222183</v>
      </c>
      <c r="W26" s="27">
        <f t="shared" si="4"/>
        <v>1400.0000250222183</v>
      </c>
      <c r="X26" s="27">
        <f t="shared" si="4"/>
        <v>1400.0000250222183</v>
      </c>
      <c r="Y26" s="31"/>
    </row>
    <row r="27" spans="1:25">
      <c r="A27" s="26"/>
      <c r="B27" s="26"/>
      <c r="C27" s="26"/>
      <c r="D27" s="14" t="s">
        <v>50</v>
      </c>
      <c r="E27" s="34">
        <f t="shared" ref="E27:X27" si="5">E26/2000</f>
        <v>0.70000001251110922</v>
      </c>
      <c r="F27" s="34">
        <f t="shared" si="5"/>
        <v>0.70000001251110922</v>
      </c>
      <c r="G27" s="34">
        <f t="shared" si="5"/>
        <v>0.70000001251110922</v>
      </c>
      <c r="H27" s="34">
        <f t="shared" si="5"/>
        <v>0.70000001251110922</v>
      </c>
      <c r="I27" s="34">
        <f t="shared" si="5"/>
        <v>0.70000001251110922</v>
      </c>
      <c r="J27" s="34">
        <f t="shared" si="5"/>
        <v>0.70000001251110922</v>
      </c>
      <c r="K27" s="34">
        <f t="shared" si="5"/>
        <v>0.70000001251110922</v>
      </c>
      <c r="L27" s="34">
        <f t="shared" si="5"/>
        <v>0.70000001251110922</v>
      </c>
      <c r="M27" s="34">
        <f t="shared" si="5"/>
        <v>0.70000001251110922</v>
      </c>
      <c r="N27" s="34">
        <f t="shared" si="5"/>
        <v>0.70000001251110922</v>
      </c>
      <c r="O27" s="34">
        <f t="shared" si="5"/>
        <v>0.70000001251110922</v>
      </c>
      <c r="P27" s="34">
        <f t="shared" si="5"/>
        <v>0.70000001251110922</v>
      </c>
      <c r="Q27" s="34">
        <f t="shared" si="5"/>
        <v>0.70000001251110922</v>
      </c>
      <c r="R27" s="34">
        <f t="shared" si="5"/>
        <v>0.70000001251110922</v>
      </c>
      <c r="S27" s="34">
        <f t="shared" si="5"/>
        <v>0.70000001251110922</v>
      </c>
      <c r="T27" s="34">
        <f t="shared" si="5"/>
        <v>0.70000001251110922</v>
      </c>
      <c r="U27" s="34">
        <f t="shared" si="5"/>
        <v>0.70000001251110922</v>
      </c>
      <c r="V27" s="34">
        <f t="shared" si="5"/>
        <v>0.70000001251110922</v>
      </c>
      <c r="W27" s="34">
        <f t="shared" si="5"/>
        <v>0.70000001251110922</v>
      </c>
      <c r="X27" s="34">
        <f t="shared" si="5"/>
        <v>0.70000001251110922</v>
      </c>
      <c r="Y27" s="31"/>
    </row>
    <row r="28" spans="1:25">
      <c r="C28" t="s">
        <v>46</v>
      </c>
    </row>
    <row r="34" spans="7:7">
      <c r="G34" t="s">
        <v>46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Y27"/>
  <sheetViews>
    <sheetView zoomScale="85" zoomScaleNormal="85" workbookViewId="0">
      <selection activeCell="J31" sqref="J31"/>
    </sheetView>
  </sheetViews>
  <sheetFormatPr defaultRowHeight="16.5"/>
  <cols>
    <col min="1" max="3" width="6.625" customWidth="1"/>
    <col min="4" max="4" width="10.25" customWidth="1"/>
    <col min="5" max="24" width="6.625" customWidth="1"/>
    <col min="25" max="25" width="10.25" customWidth="1"/>
  </cols>
  <sheetData>
    <row r="1" spans="1:25" ht="46.5" customHeight="1">
      <c r="A1" s="14"/>
      <c r="B1" s="14" t="s">
        <v>145</v>
      </c>
      <c r="C1" s="14" t="s">
        <v>146</v>
      </c>
      <c r="D1" s="14" t="s">
        <v>147</v>
      </c>
      <c r="E1" s="14" t="s">
        <v>148</v>
      </c>
      <c r="F1" s="14" t="s">
        <v>149</v>
      </c>
      <c r="G1" s="14" t="s">
        <v>150</v>
      </c>
      <c r="H1" s="14" t="s">
        <v>151</v>
      </c>
      <c r="I1" s="14" t="s">
        <v>152</v>
      </c>
      <c r="J1" s="14" t="s">
        <v>153</v>
      </c>
      <c r="K1" s="14" t="s">
        <v>154</v>
      </c>
      <c r="L1" s="14" t="s">
        <v>155</v>
      </c>
      <c r="M1" s="14" t="s">
        <v>156</v>
      </c>
      <c r="N1" s="14" t="s">
        <v>157</v>
      </c>
      <c r="O1" s="14" t="s">
        <v>168</v>
      </c>
      <c r="P1" s="14" t="s">
        <v>169</v>
      </c>
      <c r="Q1" s="14" t="s">
        <v>170</v>
      </c>
      <c r="R1" s="14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4" t="s">
        <v>121</v>
      </c>
      <c r="X1" s="14" t="s">
        <v>122</v>
      </c>
      <c r="Y1" s="31"/>
    </row>
    <row r="2" spans="1:25">
      <c r="A2" s="26">
        <v>2012</v>
      </c>
      <c r="B2" s="15">
        <v>1600</v>
      </c>
      <c r="C2" s="16">
        <v>2000</v>
      </c>
      <c r="D2" s="17">
        <f>B2/C2</f>
        <v>0.8</v>
      </c>
      <c r="E2" s="27">
        <f>B2</f>
        <v>1600</v>
      </c>
      <c r="F2" s="26"/>
      <c r="G2" s="26"/>
      <c r="H2" s="26"/>
      <c r="I2" s="26"/>
      <c r="J2" s="26"/>
      <c r="K2" s="26"/>
      <c r="L2" s="26"/>
      <c r="M2" s="26"/>
      <c r="N2" s="26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>
      <c r="A3" s="26">
        <f t="shared" ref="A3:A25" si="0">A2+1</f>
        <v>2013</v>
      </c>
      <c r="B3" s="15">
        <f>B2</f>
        <v>1600</v>
      </c>
      <c r="C3" s="16">
        <f>2000+C2-B3</f>
        <v>2400</v>
      </c>
      <c r="D3" s="17">
        <f>B3/C3</f>
        <v>0.66666666666666663</v>
      </c>
      <c r="E3" s="27">
        <f>(2000-E2)*D3</f>
        <v>266.66666666666663</v>
      </c>
      <c r="F3" s="26">
        <f>INT(2000*D3)</f>
        <v>1333</v>
      </c>
      <c r="G3" s="26"/>
      <c r="H3" s="26"/>
      <c r="I3" s="26"/>
      <c r="J3" s="26"/>
      <c r="K3" s="26"/>
      <c r="L3" s="26"/>
      <c r="M3" s="26"/>
      <c r="N3" s="26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>
      <c r="A4" s="26">
        <f t="shared" si="0"/>
        <v>2014</v>
      </c>
      <c r="B4" s="15">
        <f t="shared" ref="B4:B25" si="1">B3</f>
        <v>1600</v>
      </c>
      <c r="C4" s="16">
        <f>2000+C3-B4</f>
        <v>2800</v>
      </c>
      <c r="D4" s="17">
        <f t="shared" ref="D4:D25" si="2">B4/C4</f>
        <v>0.5714285714285714</v>
      </c>
      <c r="E4" s="26">
        <f>INT((2000-E2-E3)*D4)</f>
        <v>76</v>
      </c>
      <c r="F4" s="27">
        <f>(2000-F3)*D4</f>
        <v>381.14285714285711</v>
      </c>
      <c r="G4" s="27">
        <f>(2000-G3)*D4</f>
        <v>1142.8571428571429</v>
      </c>
      <c r="H4" s="26"/>
      <c r="I4" s="26"/>
      <c r="J4" s="26"/>
      <c r="K4" s="26"/>
      <c r="L4" s="26"/>
      <c r="M4" s="26"/>
      <c r="N4" s="26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>
      <c r="A5" s="26">
        <f t="shared" si="0"/>
        <v>2015</v>
      </c>
      <c r="B5" s="15">
        <f t="shared" si="1"/>
        <v>1600</v>
      </c>
      <c r="C5" s="16">
        <f>2000+C4-B5</f>
        <v>3200</v>
      </c>
      <c r="D5" s="17">
        <f t="shared" si="2"/>
        <v>0.5</v>
      </c>
      <c r="E5" s="26">
        <f>INT((2000-SUM(E2:E4))*D5)</f>
        <v>28</v>
      </c>
      <c r="F5" s="26">
        <f>INT((2000-SUM(F2:F4))*D5)</f>
        <v>142</v>
      </c>
      <c r="G5" s="26">
        <f>INT((2000-SUM(G2:G4))*D5)</f>
        <v>428</v>
      </c>
      <c r="H5" s="26">
        <f>INT((2000-SUM(H2:H4))*D5)</f>
        <v>1000</v>
      </c>
      <c r="I5" s="26"/>
      <c r="J5" s="26"/>
      <c r="K5" s="26"/>
      <c r="L5" s="26"/>
      <c r="M5" s="26"/>
      <c r="N5" s="26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>
      <c r="A6" s="26">
        <f t="shared" si="0"/>
        <v>2016</v>
      </c>
      <c r="B6" s="15">
        <f t="shared" si="1"/>
        <v>1600</v>
      </c>
      <c r="C6" s="16">
        <f>2000+C5-B6</f>
        <v>3600</v>
      </c>
      <c r="D6" s="17">
        <f t="shared" si="2"/>
        <v>0.44444444444444442</v>
      </c>
      <c r="E6" s="15">
        <f>$B$2-SUM(F6:I6)</f>
        <v>15</v>
      </c>
      <c r="F6" s="26">
        <f>INT((2000-SUM(F2:F5))*D6)</f>
        <v>63</v>
      </c>
      <c r="G6" s="26">
        <f>INT((2000-SUM(G2:G5))*D6)</f>
        <v>190</v>
      </c>
      <c r="H6" s="26">
        <f>INT((2000-SUM(H2:H5))*D6)</f>
        <v>444</v>
      </c>
      <c r="I6" s="26">
        <f>INT((2000-SUM(I3:I5))*D6)</f>
        <v>888</v>
      </c>
      <c r="J6" s="26"/>
      <c r="K6" s="26"/>
      <c r="L6" s="26"/>
      <c r="M6" s="26"/>
      <c r="N6" s="26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>
      <c r="A7" s="26">
        <f t="shared" si="0"/>
        <v>2017</v>
      </c>
      <c r="B7" s="15">
        <f t="shared" si="1"/>
        <v>1600</v>
      </c>
      <c r="C7" s="16">
        <f>2000+C6-B6-(2000-SUM(E2:E6))</f>
        <v>3985.6666666666665</v>
      </c>
      <c r="D7" s="17">
        <f t="shared" si="2"/>
        <v>0.40143848791502884</v>
      </c>
      <c r="E7" s="26"/>
      <c r="F7" s="15">
        <f>$B$2-SUM(G7:J7)</f>
        <v>33</v>
      </c>
      <c r="G7" s="26">
        <f>INT((2000-SUM(G3:G6))*D7)</f>
        <v>96</v>
      </c>
      <c r="H7" s="26">
        <f>INT((2000-SUM(H3:H6))*D7)</f>
        <v>223</v>
      </c>
      <c r="I7" s="26">
        <f>INT((2000-SUM(I4:I6))*D7)</f>
        <v>446</v>
      </c>
      <c r="J7" s="26">
        <f>INT((2000-SUM(J4:J6))*D7)</f>
        <v>802</v>
      </c>
      <c r="K7" s="26"/>
      <c r="L7" s="26"/>
      <c r="M7" s="26"/>
      <c r="N7" s="26"/>
      <c r="O7" s="26" t="s">
        <v>23</v>
      </c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>
      <c r="A8" s="26">
        <f t="shared" si="0"/>
        <v>2018</v>
      </c>
      <c r="B8" s="15">
        <f t="shared" si="1"/>
        <v>1600</v>
      </c>
      <c r="C8" s="16">
        <f>2000+C7-B7-(2000-SUM(F3:F7))-1</f>
        <v>4336.8095238095229</v>
      </c>
      <c r="D8" s="17">
        <f t="shared" si="2"/>
        <v>0.3689348105366026</v>
      </c>
      <c r="E8" s="26"/>
      <c r="F8" s="26"/>
      <c r="G8" s="15">
        <f>$B$2-SUM(H8:K8)</f>
        <v>55</v>
      </c>
      <c r="H8" s="26">
        <f>INT((2000-SUM(H4:H7))*D8)</f>
        <v>122</v>
      </c>
      <c r="I8" s="26">
        <f>INT((2000-SUM(I5:I7))*D8)</f>
        <v>245</v>
      </c>
      <c r="J8" s="26">
        <f>INT((2000-SUM(J5:J7))*D8)</f>
        <v>441</v>
      </c>
      <c r="K8" s="26">
        <f>INT((2000-SUM(K5:K7))*D8)</f>
        <v>737</v>
      </c>
      <c r="L8" s="26"/>
      <c r="M8" s="26"/>
      <c r="N8" s="26"/>
      <c r="O8" s="26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>
      <c r="A9" s="26">
        <f t="shared" si="0"/>
        <v>2019</v>
      </c>
      <c r="B9" s="15">
        <f t="shared" si="1"/>
        <v>1600</v>
      </c>
      <c r="C9" s="16">
        <f>2000+C8-B8-(2000-SUM(G4:G8))</f>
        <v>4648.6666666666661</v>
      </c>
      <c r="D9" s="17">
        <f t="shared" si="2"/>
        <v>0.34418471246235482</v>
      </c>
      <c r="E9" s="26"/>
      <c r="F9" s="26"/>
      <c r="G9" s="26"/>
      <c r="H9" s="15">
        <f>$B$2-SUM(I9:L9)</f>
        <v>74</v>
      </c>
      <c r="I9" s="26">
        <f>INT((2000-SUM(I6:I8))*D9)</f>
        <v>144</v>
      </c>
      <c r="J9" s="26">
        <f>INT((2000-SUM(J6:J8))*D9)</f>
        <v>260</v>
      </c>
      <c r="K9" s="26">
        <f>INT((2000-SUM(K6:K8))*D9)</f>
        <v>434</v>
      </c>
      <c r="L9" s="26">
        <f>INT((2000-SUM(L2:L8))*D9)</f>
        <v>688</v>
      </c>
      <c r="M9" s="26"/>
      <c r="N9" s="26"/>
      <c r="O9" s="26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>
      <c r="A10" s="26">
        <f t="shared" si="0"/>
        <v>2020</v>
      </c>
      <c r="B10" s="15">
        <f t="shared" si="1"/>
        <v>1600</v>
      </c>
      <c r="C10" s="16">
        <f>2000+C9-B9-(2000-SUM(H5:H9))</f>
        <v>4911.6666666666661</v>
      </c>
      <c r="D10" s="17">
        <f t="shared" si="2"/>
        <v>0.325755005089922</v>
      </c>
      <c r="E10" s="26"/>
      <c r="F10" s="26"/>
      <c r="G10" s="26"/>
      <c r="H10" s="26"/>
      <c r="I10" s="26">
        <f>INT((2000-SUM(I6:I9))*D10+1)</f>
        <v>91</v>
      </c>
      <c r="J10" s="26">
        <f>INT((2000-SUM(J7:J9))*D10)</f>
        <v>161</v>
      </c>
      <c r="K10" s="26">
        <f>INT((2000-SUM(K7:K9))*D10)</f>
        <v>270</v>
      </c>
      <c r="L10" s="26">
        <f>INT((2000-SUM(L3:L9))*D10)</f>
        <v>427</v>
      </c>
      <c r="M10" s="26">
        <f>INT((2000-SUM(M3:M9))*D10)</f>
        <v>651</v>
      </c>
      <c r="N10" s="26"/>
      <c r="O10" s="26"/>
      <c r="P10" s="26"/>
      <c r="Q10" s="26"/>
      <c r="R10" s="26"/>
      <c r="S10" s="26"/>
      <c r="T10" s="26"/>
      <c r="U10" s="26"/>
      <c r="V10" s="26"/>
      <c r="W10" s="31"/>
      <c r="X10" s="31"/>
      <c r="Y10" s="31"/>
    </row>
    <row r="11" spans="1:25">
      <c r="A11" s="26">
        <f t="shared" si="0"/>
        <v>2021</v>
      </c>
      <c r="B11" s="15">
        <f t="shared" si="1"/>
        <v>1600</v>
      </c>
      <c r="C11" s="16">
        <f>2000+C10-B10-(2000-SUM(I6:I10))</f>
        <v>5125.6666666666661</v>
      </c>
      <c r="D11" s="17">
        <f t="shared" si="2"/>
        <v>0.31215451648566045</v>
      </c>
      <c r="E11" s="27" t="s">
        <v>23</v>
      </c>
      <c r="F11" s="27" t="s">
        <v>23</v>
      </c>
      <c r="G11" s="27" t="s">
        <v>23</v>
      </c>
      <c r="H11" s="27" t="s">
        <v>23</v>
      </c>
      <c r="I11" s="27" t="s">
        <v>23</v>
      </c>
      <c r="J11" s="26">
        <f>INT((2000-SUM(J7:J10))*D11+1)</f>
        <v>105</v>
      </c>
      <c r="K11" s="26">
        <f>INT((2000-SUM(K8:K10))*D11)</f>
        <v>174</v>
      </c>
      <c r="L11" s="26">
        <f>INT((2000-SUM(L4:L10))*D11)</f>
        <v>276</v>
      </c>
      <c r="M11" s="26">
        <f>INT((2000-SUM(M4:M10))*D11)</f>
        <v>421</v>
      </c>
      <c r="N11" s="26">
        <f>INT((2000-SUM(N4:N10))*D11)</f>
        <v>624</v>
      </c>
      <c r="O11" s="26"/>
      <c r="P11" s="26"/>
      <c r="Q11" s="26"/>
      <c r="R11" s="26"/>
      <c r="S11" s="26"/>
      <c r="T11" s="26"/>
      <c r="U11" s="26"/>
      <c r="V11" s="31"/>
      <c r="W11" s="31"/>
      <c r="X11" s="31"/>
      <c r="Y11" s="31"/>
    </row>
    <row r="12" spans="1:25">
      <c r="A12" s="26">
        <f t="shared" si="0"/>
        <v>2022</v>
      </c>
      <c r="B12" s="15">
        <f t="shared" si="1"/>
        <v>1600</v>
      </c>
      <c r="C12" s="16">
        <f>2000+C11-B11-(2000-SUM(J7:J11))</f>
        <v>5294.6666666666661</v>
      </c>
      <c r="D12" s="17">
        <f t="shared" si="2"/>
        <v>0.30219088390833548</v>
      </c>
      <c r="E12" s="26"/>
      <c r="F12" s="26"/>
      <c r="G12" s="26"/>
      <c r="H12" s="26"/>
      <c r="I12" s="26"/>
      <c r="J12" s="26"/>
      <c r="K12" s="26">
        <f>INT((2000-SUM(K8:K11))*D12)</f>
        <v>116</v>
      </c>
      <c r="L12" s="26">
        <f>INT((2000-SUM(L5:L11))*D12)</f>
        <v>184</v>
      </c>
      <c r="M12" s="26">
        <f>INT((2000-SUM(M5:M11))*D12)</f>
        <v>280</v>
      </c>
      <c r="N12" s="26">
        <f>INT((2000-SUM(N5:N11))*D12)</f>
        <v>415</v>
      </c>
      <c r="O12" s="26">
        <f>INT((2000-SUM(O5:O11))*D12)</f>
        <v>604</v>
      </c>
      <c r="P12" s="26"/>
      <c r="Q12" s="26"/>
      <c r="R12" s="26"/>
      <c r="S12" s="26"/>
      <c r="T12" s="26"/>
      <c r="U12" s="26"/>
      <c r="V12" s="31"/>
      <c r="W12" s="31"/>
      <c r="X12" s="31"/>
      <c r="Y12" s="31"/>
    </row>
    <row r="13" spans="1:25">
      <c r="A13" s="26">
        <f t="shared" si="0"/>
        <v>2023</v>
      </c>
      <c r="B13" s="15">
        <f t="shared" si="1"/>
        <v>1600</v>
      </c>
      <c r="C13" s="16">
        <f>2000+C12-B12-(2000-SUM(K8:K12))</f>
        <v>5425.6666666666661</v>
      </c>
      <c r="D13" s="17">
        <f t="shared" si="2"/>
        <v>0.29489463660379678</v>
      </c>
      <c r="E13" s="26"/>
      <c r="F13" s="26"/>
      <c r="G13" s="26"/>
      <c r="H13" s="26"/>
      <c r="I13" s="26"/>
      <c r="J13" s="26"/>
      <c r="K13" s="26"/>
      <c r="L13" s="26">
        <f>INT((2000-SUM(L6:L12))*D13)</f>
        <v>125</v>
      </c>
      <c r="M13" s="26">
        <f>INT((2000-SUM(M6:M12))*D13)</f>
        <v>191</v>
      </c>
      <c r="N13" s="26">
        <f>INT((2000-SUM(N6:N12))*D13)</f>
        <v>283</v>
      </c>
      <c r="O13" s="26">
        <f>INT((2000-SUM(O6:O12))*D13)</f>
        <v>411</v>
      </c>
      <c r="P13" s="26">
        <f>INT((2000-SUM(P6:P12))*D13)</f>
        <v>589</v>
      </c>
      <c r="Q13" s="26"/>
      <c r="R13" s="26"/>
      <c r="S13" s="26"/>
      <c r="T13" s="26"/>
      <c r="U13" s="26"/>
      <c r="V13" s="31"/>
      <c r="W13" s="31"/>
      <c r="X13" s="31"/>
      <c r="Y13" s="31"/>
    </row>
    <row r="14" spans="1:25">
      <c r="A14" s="26">
        <f t="shared" si="0"/>
        <v>2024</v>
      </c>
      <c r="B14" s="15">
        <f t="shared" si="1"/>
        <v>1600</v>
      </c>
      <c r="C14" s="16">
        <f>2000+C13-B13-(2000-SUM(L9:L13))</f>
        <v>5525.6666666666661</v>
      </c>
      <c r="D14" s="17">
        <f t="shared" si="2"/>
        <v>0.28955782107739642</v>
      </c>
      <c r="E14" s="26"/>
      <c r="F14" s="26"/>
      <c r="G14" s="26"/>
      <c r="H14" s="26"/>
      <c r="I14" s="26"/>
      <c r="J14" s="26"/>
      <c r="K14" s="26"/>
      <c r="L14" s="26"/>
      <c r="M14" s="26">
        <f>INT((2000-SUM(M7:M13))*D14)</f>
        <v>132</v>
      </c>
      <c r="N14" s="26">
        <f>INT((2000-SUM(N7:N13))*D14)</f>
        <v>196</v>
      </c>
      <c r="O14" s="26">
        <f>INT((2000-SUM(O7:O13))*D14)</f>
        <v>285</v>
      </c>
      <c r="P14" s="26">
        <f>INT((2000-SUM(P7:P13))*D14)</f>
        <v>408</v>
      </c>
      <c r="Q14" s="26">
        <f>INT((2000-SUM(Q7:Q13))*$D14)</f>
        <v>579</v>
      </c>
      <c r="R14" s="26"/>
      <c r="S14" s="26"/>
      <c r="T14" s="26"/>
      <c r="U14" s="26"/>
      <c r="V14" s="31"/>
      <c r="W14" s="31"/>
      <c r="X14" s="31"/>
      <c r="Y14" s="31"/>
    </row>
    <row r="15" spans="1:25">
      <c r="A15" s="26">
        <f t="shared" si="0"/>
        <v>2025</v>
      </c>
      <c r="B15" s="15">
        <f t="shared" si="1"/>
        <v>1600</v>
      </c>
      <c r="C15" s="16">
        <f>2000+C14-B14-(2000-SUM(M10:M14))</f>
        <v>5600.6666666666661</v>
      </c>
      <c r="D15" s="17">
        <f t="shared" si="2"/>
        <v>0.28568027615760033</v>
      </c>
      <c r="E15" s="26"/>
      <c r="F15" s="26"/>
      <c r="G15" s="26"/>
      <c r="H15" s="26"/>
      <c r="I15" s="26"/>
      <c r="J15" s="26"/>
      <c r="K15" s="26"/>
      <c r="L15" s="26"/>
      <c r="M15" s="26"/>
      <c r="N15" s="26">
        <f>INT((2000-SUM(N8:N14))*D15)</f>
        <v>137</v>
      </c>
      <c r="O15" s="26">
        <f>INT((2000-SUM(O8:O14))*D15)</f>
        <v>199</v>
      </c>
      <c r="P15" s="26">
        <f>INT((2000-SUM(P8:P14))*D15)</f>
        <v>286</v>
      </c>
      <c r="Q15" s="26">
        <f>INT((2000-SUM(Q8:Q14))*$D15)</f>
        <v>405</v>
      </c>
      <c r="R15" s="26">
        <f>INT((2000-SUM(R8:R14))*$D15)</f>
        <v>571</v>
      </c>
      <c r="S15" s="26"/>
      <c r="T15" s="26"/>
      <c r="U15" s="26"/>
      <c r="V15" s="31"/>
      <c r="W15" s="31"/>
      <c r="X15" s="31"/>
      <c r="Y15" s="31"/>
    </row>
    <row r="16" spans="1:25">
      <c r="A16" s="26">
        <f t="shared" si="0"/>
        <v>2026</v>
      </c>
      <c r="B16" s="15">
        <f t="shared" si="1"/>
        <v>1600</v>
      </c>
      <c r="C16" s="16">
        <f>2000+C15-B15-(2000-SUM(N11:N15))</f>
        <v>5655.6666666666661</v>
      </c>
      <c r="D16" s="17">
        <f t="shared" si="2"/>
        <v>0.28290210408439914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f>INT((2000-SUM(O9:O15))*D16)</f>
        <v>141</v>
      </c>
      <c r="P16" s="26">
        <f>INT((2000-SUM(P9:P15))*D16)</f>
        <v>202</v>
      </c>
      <c r="Q16" s="26">
        <f>INT((2000-SUM(Q9:Q15))*$D16)</f>
        <v>287</v>
      </c>
      <c r="R16" s="26">
        <f>INT((2000-SUM(R9:R15))*$D16)</f>
        <v>404</v>
      </c>
      <c r="S16" s="26">
        <f>INT((2000-SUM(S9:S15))*$D16)</f>
        <v>565</v>
      </c>
      <c r="T16" s="26"/>
      <c r="U16" s="26"/>
      <c r="V16" s="26"/>
      <c r="W16" s="31"/>
      <c r="X16" s="31"/>
      <c r="Y16" s="31"/>
    </row>
    <row r="17" spans="1:25">
      <c r="A17" s="26">
        <f t="shared" si="0"/>
        <v>2027</v>
      </c>
      <c r="B17" s="15">
        <f t="shared" si="1"/>
        <v>1600</v>
      </c>
      <c r="C17" s="16">
        <f>2000+C16-B16-(2000-SUM(O12:O16))</f>
        <v>5695.6666666666661</v>
      </c>
      <c r="D17" s="17">
        <f t="shared" si="2"/>
        <v>0.28091531573711009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f>INT((2000-SUM(P10:P16))*D17)</f>
        <v>144</v>
      </c>
      <c r="Q17" s="26">
        <f>INT((2000-SUM(Q10:Q16))*$D17)</f>
        <v>204</v>
      </c>
      <c r="R17" s="26">
        <f>INT((2000-SUM(R10:R16))*$D17)</f>
        <v>287</v>
      </c>
      <c r="S17" s="26">
        <f>INT((2000-SUM(S10:S16))*$D17)</f>
        <v>403</v>
      </c>
      <c r="T17" s="26">
        <f>INT((2000-SUM(T10:T16))*$D17)</f>
        <v>561</v>
      </c>
      <c r="U17" s="26"/>
      <c r="V17" s="26"/>
      <c r="W17" s="31"/>
      <c r="X17" s="31"/>
      <c r="Y17" s="31"/>
    </row>
    <row r="18" spans="1:25">
      <c r="A18" s="26">
        <f t="shared" si="0"/>
        <v>2028</v>
      </c>
      <c r="B18" s="15">
        <f t="shared" si="1"/>
        <v>1600</v>
      </c>
      <c r="C18" s="16">
        <f>2000+C17-B17-(2000-SUM(P13:P17))</f>
        <v>5724.6666666666661</v>
      </c>
      <c r="D18" s="17">
        <f t="shared" si="2"/>
        <v>0.27949225573541403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f>INT((2000-SUM(Q11:Q17))*$D18)</f>
        <v>146</v>
      </c>
      <c r="R18" s="26">
        <f>INT((2000-SUM(R11:R17))*$D18)</f>
        <v>206</v>
      </c>
      <c r="S18" s="26">
        <f>INT((2000-SUM(S11:S17))*$D18)</f>
        <v>288</v>
      </c>
      <c r="T18" s="26">
        <f>INT((2000-SUM(T11:T17))*$D18)</f>
        <v>402</v>
      </c>
      <c r="U18" s="26">
        <f>INT((2000-SUM(U11:U17))*$D18)</f>
        <v>558</v>
      </c>
      <c r="V18" s="26"/>
      <c r="W18" s="31"/>
      <c r="X18" s="31"/>
      <c r="Y18" s="31"/>
    </row>
    <row r="19" spans="1:25">
      <c r="A19" s="26">
        <f t="shared" si="0"/>
        <v>2029</v>
      </c>
      <c r="B19" s="15">
        <f t="shared" si="1"/>
        <v>1600</v>
      </c>
      <c r="C19" s="16">
        <f>2000+C18-B18-(2000-SUM(Q14:Q18))</f>
        <v>5745.6666666666661</v>
      </c>
      <c r="D19" s="17">
        <f t="shared" si="2"/>
        <v>0.27847073156581775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f>INT((2000-SUM(R12:R18))*$D19)</f>
        <v>148</v>
      </c>
      <c r="S19" s="26">
        <f>INT((2000-SUM(S12:S18))*$D19)</f>
        <v>207</v>
      </c>
      <c r="T19" s="26">
        <f>INT((2000-SUM(T12:T18))*$D19)</f>
        <v>288</v>
      </c>
      <c r="U19" s="26">
        <f>INT((2000-SUM(U12:U18))*$D19)</f>
        <v>401</v>
      </c>
      <c r="V19" s="26">
        <f>INT((2000-SUM(V12:V18))*$D19)</f>
        <v>556</v>
      </c>
      <c r="W19" s="31"/>
      <c r="X19" s="31"/>
      <c r="Y19" s="31"/>
    </row>
    <row r="20" spans="1:25">
      <c r="A20" s="26">
        <f t="shared" si="0"/>
        <v>2030</v>
      </c>
      <c r="B20" s="15">
        <f t="shared" si="1"/>
        <v>1600</v>
      </c>
      <c r="C20" s="16">
        <f>2000+C19-B19-(2000-SUM(R15:R19))</f>
        <v>5761.6666666666661</v>
      </c>
      <c r="D20" s="17">
        <f t="shared" si="2"/>
        <v>0.277697425513451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>
        <f>INT((2000-SUM(S13:S19))*$D20)</f>
        <v>149</v>
      </c>
      <c r="T20" s="26">
        <f>INT((2000-SUM(T13:T19))*$D20)</f>
        <v>207</v>
      </c>
      <c r="U20" s="26">
        <f>INT((2000-SUM(U13:U19))*$D20)</f>
        <v>289</v>
      </c>
      <c r="V20" s="26">
        <f>INT((2000-SUM(V13:V19))*$D20)</f>
        <v>400</v>
      </c>
      <c r="W20" s="26">
        <f>INT((2000-SUM(W13:W19))*$D20)</f>
        <v>555</v>
      </c>
      <c r="X20" s="31"/>
      <c r="Y20" s="31"/>
    </row>
    <row r="21" spans="1:25">
      <c r="A21" s="26">
        <f t="shared" si="0"/>
        <v>2031</v>
      </c>
      <c r="B21" s="15">
        <f t="shared" si="1"/>
        <v>1600</v>
      </c>
      <c r="C21" s="16">
        <f>2000+C20-B20-(2000-SUM(S16:S20))</f>
        <v>5773.6666666666661</v>
      </c>
      <c r="D21" s="17">
        <f t="shared" si="2"/>
        <v>0.27712025864557477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>
        <f>INT((2000-SUM(T14:T20))*$D21)</f>
        <v>150</v>
      </c>
      <c r="U21" s="26">
        <f>INT((2000-SUM(U14:U20))*$D21)</f>
        <v>208</v>
      </c>
      <c r="V21" s="26">
        <f>INT((2000-SUM(V14:V20))*$D21)</f>
        <v>289</v>
      </c>
      <c r="W21" s="26">
        <f>INT((2000-SUM(W14:W20))*$D21)</f>
        <v>400</v>
      </c>
      <c r="X21" s="26">
        <f>INT((2000-SUM(X14:X20))*$D21)</f>
        <v>554</v>
      </c>
      <c r="Y21" s="26" t="s">
        <v>142</v>
      </c>
    </row>
    <row r="22" spans="1:25">
      <c r="A22" s="26">
        <f t="shared" si="0"/>
        <v>2032</v>
      </c>
      <c r="B22" s="15">
        <f t="shared" si="1"/>
        <v>1600</v>
      </c>
      <c r="C22" s="16">
        <f>2000+C21-B21-(2000-SUM(T17:T21))</f>
        <v>5781.6666666666661</v>
      </c>
      <c r="D22" s="17">
        <f t="shared" si="2"/>
        <v>0.27673681176131454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>
        <f>INT((2000-SUM(U15:U21))*$D22)</f>
        <v>150</v>
      </c>
      <c r="V22" s="26">
        <f>INT((2000-SUM(V15:V21))*$D22)</f>
        <v>208</v>
      </c>
      <c r="W22" s="26">
        <f>INT((2000-SUM(W15:W21))*$D22)</f>
        <v>289</v>
      </c>
      <c r="X22" s="26">
        <f>INT((2000-SUM(X15:X21))*$D22)</f>
        <v>400</v>
      </c>
      <c r="Y22" s="26" t="s">
        <v>143</v>
      </c>
    </row>
    <row r="23" spans="1:25">
      <c r="A23" s="26">
        <f t="shared" si="0"/>
        <v>2033</v>
      </c>
      <c r="B23" s="15">
        <f t="shared" si="1"/>
        <v>1600</v>
      </c>
      <c r="C23" s="16">
        <f>2000+C22-B22-(2000-SUM(U18:U22))</f>
        <v>5787.6666666666661</v>
      </c>
      <c r="D23" s="17">
        <f t="shared" si="2"/>
        <v>0.27644992224845938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>
        <f>INT((2000-SUM(V16:V22))*$D23)</f>
        <v>151</v>
      </c>
      <c r="W23" s="26">
        <f>INT((2000-SUM(W16:W22))*$D23)</f>
        <v>208</v>
      </c>
      <c r="X23" s="26">
        <f>INT((2000-SUM(X16:X22))*$D23)</f>
        <v>289</v>
      </c>
      <c r="Y23" s="26" t="s">
        <v>26</v>
      </c>
    </row>
    <row r="24" spans="1:25">
      <c r="A24" s="26">
        <f t="shared" si="0"/>
        <v>2034</v>
      </c>
      <c r="B24" s="15">
        <f t="shared" si="1"/>
        <v>1600</v>
      </c>
      <c r="C24" s="16">
        <f>2000+C23-B23-(2000-SUM(V19:V23))</f>
        <v>5791.6666666666661</v>
      </c>
      <c r="D24" s="17">
        <f t="shared" si="2"/>
        <v>0.27625899280575544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>
        <f>INT((2000-SUM(W17:W23))*$D24)</f>
        <v>151</v>
      </c>
      <c r="X24" s="26">
        <f>INT((2000-SUM(X17:X23))*$D24)</f>
        <v>209</v>
      </c>
      <c r="Y24" s="26" t="s">
        <v>25</v>
      </c>
    </row>
    <row r="25" spans="1:25">
      <c r="A25" s="26">
        <f t="shared" si="0"/>
        <v>2035</v>
      </c>
      <c r="B25" s="15">
        <f t="shared" si="1"/>
        <v>1600</v>
      </c>
      <c r="C25" s="16">
        <f>2000+C24-B24-(2000-SUM(W20:W24))</f>
        <v>5794.6666666666661</v>
      </c>
      <c r="D25" s="17">
        <f t="shared" si="2"/>
        <v>0.2761159687068569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31"/>
      <c r="X25" s="26">
        <f>INT((2000-SUM(X18:X24))*$D25)</f>
        <v>151</v>
      </c>
      <c r="Y25" s="26" t="s">
        <v>24</v>
      </c>
    </row>
    <row r="26" spans="1:25">
      <c r="A26" s="31"/>
      <c r="B26" s="31"/>
      <c r="C26" s="31"/>
      <c r="D26" s="14"/>
      <c r="E26" s="27">
        <f t="shared" ref="E26:M26" si="3">SUM(E1:E14)</f>
        <v>1985.6666666666665</v>
      </c>
      <c r="F26" s="27">
        <f t="shared" si="3"/>
        <v>1952.1428571428571</v>
      </c>
      <c r="G26" s="27">
        <f t="shared" si="3"/>
        <v>1911.8571428571429</v>
      </c>
      <c r="H26" s="27">
        <f t="shared" si="3"/>
        <v>1863</v>
      </c>
      <c r="I26" s="27">
        <f t="shared" si="3"/>
        <v>1814</v>
      </c>
      <c r="J26" s="27">
        <f t="shared" si="3"/>
        <v>1769</v>
      </c>
      <c r="K26" s="27">
        <f t="shared" si="3"/>
        <v>1731</v>
      </c>
      <c r="L26" s="27">
        <f t="shared" si="3"/>
        <v>1700</v>
      </c>
      <c r="M26" s="27">
        <f t="shared" si="3"/>
        <v>1675</v>
      </c>
      <c r="N26" s="27">
        <f>SUM(N2:N15)</f>
        <v>1655</v>
      </c>
      <c r="O26" s="27">
        <f>SUM(O2:O25)</f>
        <v>1640</v>
      </c>
      <c r="P26" s="27">
        <f t="shared" ref="P26:X26" si="4">SUM(P2:P25)</f>
        <v>1629</v>
      </c>
      <c r="Q26" s="27">
        <f t="shared" si="4"/>
        <v>1621</v>
      </c>
      <c r="R26" s="27">
        <f t="shared" si="4"/>
        <v>1616</v>
      </c>
      <c r="S26" s="27">
        <f t="shared" si="4"/>
        <v>1612</v>
      </c>
      <c r="T26" s="27">
        <f t="shared" si="4"/>
        <v>1608</v>
      </c>
      <c r="U26" s="27">
        <f t="shared" si="4"/>
        <v>1606</v>
      </c>
      <c r="V26" s="27">
        <f t="shared" si="4"/>
        <v>1604</v>
      </c>
      <c r="W26" s="27">
        <f t="shared" si="4"/>
        <v>1603</v>
      </c>
      <c r="X26" s="27">
        <f t="shared" si="4"/>
        <v>1603</v>
      </c>
      <c r="Y26" s="31"/>
    </row>
    <row r="27" spans="1:25" ht="21.75" customHeight="1">
      <c r="A27" s="31"/>
      <c r="B27" s="31"/>
      <c r="C27" s="31"/>
      <c r="D27" s="14" t="s">
        <v>144</v>
      </c>
      <c r="E27" s="34">
        <f>E26/2000</f>
        <v>0.99283333333333323</v>
      </c>
      <c r="F27" s="34">
        <f t="shared" ref="F27:X27" si="5">F26/2000</f>
        <v>0.97607142857142859</v>
      </c>
      <c r="G27" s="34">
        <f t="shared" si="5"/>
        <v>0.95592857142857146</v>
      </c>
      <c r="H27" s="34">
        <f t="shared" si="5"/>
        <v>0.93149999999999999</v>
      </c>
      <c r="I27" s="34">
        <f t="shared" si="5"/>
        <v>0.90700000000000003</v>
      </c>
      <c r="J27" s="34">
        <f t="shared" si="5"/>
        <v>0.88449999999999995</v>
      </c>
      <c r="K27" s="34">
        <f t="shared" si="5"/>
        <v>0.86550000000000005</v>
      </c>
      <c r="L27" s="34">
        <f t="shared" si="5"/>
        <v>0.85</v>
      </c>
      <c r="M27" s="34">
        <f t="shared" si="5"/>
        <v>0.83750000000000002</v>
      </c>
      <c r="N27" s="34">
        <f t="shared" si="5"/>
        <v>0.82750000000000001</v>
      </c>
      <c r="O27" s="34">
        <f t="shared" si="5"/>
        <v>0.82</v>
      </c>
      <c r="P27" s="34">
        <f t="shared" si="5"/>
        <v>0.8145</v>
      </c>
      <c r="Q27" s="34">
        <f t="shared" si="5"/>
        <v>0.8105</v>
      </c>
      <c r="R27" s="34">
        <f t="shared" si="5"/>
        <v>0.80800000000000005</v>
      </c>
      <c r="S27" s="34">
        <f t="shared" si="5"/>
        <v>0.80600000000000005</v>
      </c>
      <c r="T27" s="34">
        <f t="shared" si="5"/>
        <v>0.80400000000000005</v>
      </c>
      <c r="U27" s="34">
        <f t="shared" si="5"/>
        <v>0.80300000000000005</v>
      </c>
      <c r="V27" s="34">
        <f t="shared" si="5"/>
        <v>0.80200000000000005</v>
      </c>
      <c r="W27" s="34">
        <f t="shared" si="5"/>
        <v>0.80149999999999999</v>
      </c>
      <c r="X27" s="34">
        <f t="shared" si="5"/>
        <v>0.80149999999999999</v>
      </c>
      <c r="Y27" s="31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Y34"/>
  <sheetViews>
    <sheetView zoomScale="80" zoomScaleNormal="80" workbookViewId="0">
      <selection activeCell="E30" sqref="E30"/>
    </sheetView>
  </sheetViews>
  <sheetFormatPr defaultRowHeight="16.5"/>
  <cols>
    <col min="1" max="1" width="5.5" bestFit="1" customWidth="1"/>
    <col min="2" max="2" width="7.5" customWidth="1"/>
    <col min="3" max="3" width="6.375" customWidth="1"/>
    <col min="4" max="4" width="11.625" style="8" bestFit="1" customWidth="1"/>
    <col min="5" max="24" width="7.125" bestFit="1" customWidth="1"/>
  </cols>
  <sheetData>
    <row r="1" spans="1:25" s="7" customFormat="1" ht="33" customHeight="1">
      <c r="A1" s="14"/>
      <c r="B1" s="14" t="s">
        <v>91</v>
      </c>
      <c r="C1" s="14" t="s">
        <v>90</v>
      </c>
      <c r="D1" s="14" t="s">
        <v>89</v>
      </c>
      <c r="E1" s="14" t="s">
        <v>88</v>
      </c>
      <c r="F1" s="14" t="s">
        <v>87</v>
      </c>
      <c r="G1" s="14" t="s">
        <v>86</v>
      </c>
      <c r="H1" s="14" t="s">
        <v>85</v>
      </c>
      <c r="I1" s="14" t="s">
        <v>84</v>
      </c>
      <c r="J1" s="14" t="s">
        <v>83</v>
      </c>
      <c r="K1" s="14" t="s">
        <v>82</v>
      </c>
      <c r="L1" s="14" t="s">
        <v>81</v>
      </c>
      <c r="M1" s="14" t="s">
        <v>80</v>
      </c>
      <c r="N1" s="14" t="s">
        <v>79</v>
      </c>
      <c r="O1" s="14" t="s">
        <v>78</v>
      </c>
      <c r="P1" s="14" t="s">
        <v>77</v>
      </c>
      <c r="Q1" s="14" t="s">
        <v>76</v>
      </c>
      <c r="R1" s="14" t="s">
        <v>116</v>
      </c>
      <c r="S1" s="14" t="s">
        <v>117</v>
      </c>
      <c r="T1" s="14" t="s">
        <v>118</v>
      </c>
      <c r="U1" s="14" t="s">
        <v>119</v>
      </c>
      <c r="V1" s="14" t="s">
        <v>120</v>
      </c>
      <c r="W1" s="14" t="s">
        <v>121</v>
      </c>
      <c r="X1" s="14" t="s">
        <v>122</v>
      </c>
      <c r="Y1" s="14"/>
    </row>
    <row r="2" spans="1:25">
      <c r="A2" s="26">
        <v>2012</v>
      </c>
      <c r="B2" s="15">
        <f t="shared" ref="B2:B21" si="0">SUM(E2:X2)</f>
        <v>550.44069735045991</v>
      </c>
      <c r="C2" s="16">
        <v>2000</v>
      </c>
      <c r="D2" s="17">
        <f t="shared" ref="D2:D25" si="1">B2/C2</f>
        <v>0.27522034867522993</v>
      </c>
      <c r="E2" s="27">
        <v>550.44069735045991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31"/>
      <c r="X2" s="31"/>
      <c r="Y2" s="31"/>
    </row>
    <row r="3" spans="1:25">
      <c r="A3" s="26">
        <f t="shared" ref="A3:A25" si="2">A2+1</f>
        <v>2013</v>
      </c>
      <c r="B3" s="15">
        <f t="shared" si="0"/>
        <v>949.38890908401436</v>
      </c>
      <c r="C3" s="16">
        <f>2000+C2-B3</f>
        <v>3050.6110909159856</v>
      </c>
      <c r="D3" s="17">
        <f t="shared" si="1"/>
        <v>0.31121269830529202</v>
      </c>
      <c r="E3" s="27">
        <v>398.94821173355444</v>
      </c>
      <c r="F3" s="27">
        <v>550.44069735045991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31"/>
      <c r="X3" s="31"/>
      <c r="Y3" s="31"/>
    </row>
    <row r="4" spans="1:25">
      <c r="A4" s="26">
        <f t="shared" si="2"/>
        <v>2014</v>
      </c>
      <c r="B4" s="15">
        <f t="shared" si="0"/>
        <v>1238.5384536465288</v>
      </c>
      <c r="C4" s="16">
        <f>2000+C3-B4</f>
        <v>3812.0726372694562</v>
      </c>
      <c r="D4" s="17">
        <f t="shared" si="1"/>
        <v>0.32489896481450037</v>
      </c>
      <c r="E4" s="26">
        <v>289.14954456251445</v>
      </c>
      <c r="F4" s="27">
        <v>398.94821173355444</v>
      </c>
      <c r="G4" s="27">
        <v>550.44069735045991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1"/>
      <c r="X4" s="31"/>
      <c r="Y4" s="31"/>
    </row>
    <row r="5" spans="1:25">
      <c r="A5" s="26">
        <f t="shared" si="2"/>
        <v>2015</v>
      </c>
      <c r="B5" s="15">
        <f t="shared" si="0"/>
        <v>1448.1081600795881</v>
      </c>
      <c r="C5" s="16">
        <f>2000+C4-B5</f>
        <v>4363.9644771898684</v>
      </c>
      <c r="D5" s="17">
        <f t="shared" si="1"/>
        <v>0.33183316858987882</v>
      </c>
      <c r="E5" s="26">
        <v>209.56970643305928</v>
      </c>
      <c r="F5" s="26">
        <v>289.14954456251445</v>
      </c>
      <c r="G5" s="27">
        <v>398.94821173355444</v>
      </c>
      <c r="H5" s="27">
        <v>550.44069735045991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31"/>
      <c r="X5" s="31"/>
      <c r="Y5" s="31"/>
    </row>
    <row r="6" spans="1:25">
      <c r="A6" s="26">
        <f t="shared" si="2"/>
        <v>2016</v>
      </c>
      <c r="B6" s="15">
        <f t="shared" si="0"/>
        <v>1600.0000197348222</v>
      </c>
      <c r="C6" s="16">
        <f>2000+C5-B6</f>
        <v>4763.9644574550457</v>
      </c>
      <c r="D6" s="17">
        <f t="shared" si="1"/>
        <v>0.33585473485869732</v>
      </c>
      <c r="E6" s="26">
        <v>151.8918596552341</v>
      </c>
      <c r="F6" s="26">
        <v>209.56970643305928</v>
      </c>
      <c r="G6" s="26">
        <v>289.14954456251445</v>
      </c>
      <c r="H6" s="27">
        <v>398.94821173355444</v>
      </c>
      <c r="I6" s="27">
        <v>550.44069735045991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31"/>
      <c r="X6" s="31"/>
      <c r="Y6" s="31"/>
    </row>
    <row r="7" spans="1:25">
      <c r="A7" s="26">
        <f t="shared" si="2"/>
        <v>2017</v>
      </c>
      <c r="B7" s="15">
        <f t="shared" si="0"/>
        <v>1600.0000197348222</v>
      </c>
      <c r="C7" s="16">
        <f>2000+C6-B6-(2000-SUM(E2:E6))</f>
        <v>4763.9644574550457</v>
      </c>
      <c r="D7" s="17">
        <f t="shared" si="1"/>
        <v>0.33585473485869732</v>
      </c>
      <c r="E7" s="26"/>
      <c r="F7" s="26">
        <v>151.8918596552341</v>
      </c>
      <c r="G7" s="26">
        <v>209.56970643305928</v>
      </c>
      <c r="H7" s="26">
        <v>289.14954456251445</v>
      </c>
      <c r="I7" s="27">
        <v>398.94821173355444</v>
      </c>
      <c r="J7" s="27">
        <v>550.44069735045991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31"/>
      <c r="X7" s="31"/>
      <c r="Y7" s="31"/>
    </row>
    <row r="8" spans="1:25">
      <c r="A8" s="26">
        <f t="shared" si="2"/>
        <v>2018</v>
      </c>
      <c r="B8" s="15">
        <f t="shared" si="0"/>
        <v>1600.0000197348222</v>
      </c>
      <c r="C8" s="16">
        <f>2000+C7-B7-(2000-SUM(F3:F7))-1</f>
        <v>4762.9644574550457</v>
      </c>
      <c r="D8" s="17">
        <f t="shared" si="1"/>
        <v>0.33592524866115347</v>
      </c>
      <c r="E8" s="26"/>
      <c r="F8" s="26"/>
      <c r="G8" s="26">
        <v>151.8918596552341</v>
      </c>
      <c r="H8" s="26">
        <v>209.56970643305928</v>
      </c>
      <c r="I8" s="26">
        <v>289.14954456251445</v>
      </c>
      <c r="J8" s="27">
        <v>398.94821173355444</v>
      </c>
      <c r="K8" s="27">
        <v>550.44069735045991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31"/>
      <c r="X8" s="31"/>
      <c r="Y8" s="31"/>
    </row>
    <row r="9" spans="1:25">
      <c r="A9" s="26">
        <f t="shared" si="2"/>
        <v>2019</v>
      </c>
      <c r="B9" s="15">
        <f t="shared" si="0"/>
        <v>1600.0000197348222</v>
      </c>
      <c r="C9" s="16">
        <f>2000+C8-B8-(2000-SUM(G4:G8))</f>
        <v>4762.9644574550457</v>
      </c>
      <c r="D9" s="17">
        <f t="shared" si="1"/>
        <v>0.33592524866115347</v>
      </c>
      <c r="E9" s="26"/>
      <c r="F9" s="26"/>
      <c r="G9" s="26"/>
      <c r="H9" s="26">
        <v>151.8918596552341</v>
      </c>
      <c r="I9" s="26">
        <v>209.56970643305928</v>
      </c>
      <c r="J9" s="26">
        <v>289.14954456251445</v>
      </c>
      <c r="K9" s="27">
        <v>398.94821173355444</v>
      </c>
      <c r="L9" s="27">
        <v>550.44069735045991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31"/>
      <c r="X9" s="31"/>
      <c r="Y9" s="31"/>
    </row>
    <row r="10" spans="1:25">
      <c r="A10" s="26">
        <f t="shared" si="2"/>
        <v>2020</v>
      </c>
      <c r="B10" s="15">
        <f t="shared" si="0"/>
        <v>1600.0000197348222</v>
      </c>
      <c r="C10" s="16">
        <f>2000+C9-B9-(2000-SUM(H5:H9))</f>
        <v>4762.9644574550457</v>
      </c>
      <c r="D10" s="17">
        <f t="shared" si="1"/>
        <v>0.33592524866115347</v>
      </c>
      <c r="E10" s="26"/>
      <c r="F10" s="26"/>
      <c r="G10" s="26"/>
      <c r="H10" s="26"/>
      <c r="I10" s="26">
        <v>151.8918596552341</v>
      </c>
      <c r="J10" s="26">
        <v>209.56970643305928</v>
      </c>
      <c r="K10" s="26">
        <v>289.14954456251445</v>
      </c>
      <c r="L10" s="27">
        <v>398.94821173355444</v>
      </c>
      <c r="M10" s="27">
        <v>550.44069735045991</v>
      </c>
      <c r="N10" s="26"/>
      <c r="O10" s="26"/>
      <c r="P10" s="26"/>
      <c r="Q10" s="26"/>
      <c r="R10" s="26"/>
      <c r="S10" s="26"/>
      <c r="T10" s="26"/>
      <c r="U10" s="26"/>
      <c r="V10" s="26"/>
      <c r="W10" s="31"/>
      <c r="X10" s="31"/>
      <c r="Y10" s="31"/>
    </row>
    <row r="11" spans="1:25">
      <c r="A11" s="26">
        <f t="shared" si="2"/>
        <v>2021</v>
      </c>
      <c r="B11" s="15">
        <f t="shared" si="0"/>
        <v>1600.0000197348222</v>
      </c>
      <c r="C11" s="16">
        <f>2000+C10-B10-(2000-SUM(I6:I10))</f>
        <v>4762.9644574550457</v>
      </c>
      <c r="D11" s="17">
        <f t="shared" si="1"/>
        <v>0.33592524866115347</v>
      </c>
      <c r="E11" s="27"/>
      <c r="F11" s="27"/>
      <c r="G11" s="27"/>
      <c r="H11" s="27"/>
      <c r="I11" s="26"/>
      <c r="J11" s="26">
        <v>151.8918596552341</v>
      </c>
      <c r="K11" s="26">
        <v>209.56970643305928</v>
      </c>
      <c r="L11" s="26">
        <v>289.14954456251445</v>
      </c>
      <c r="M11" s="27">
        <v>398.94821173355444</v>
      </c>
      <c r="N11" s="27">
        <v>550.44069735045991</v>
      </c>
      <c r="O11" s="26"/>
      <c r="P11" s="26"/>
      <c r="Q11" s="26"/>
      <c r="R11" s="26"/>
      <c r="S11" s="26"/>
      <c r="T11" s="26"/>
      <c r="U11" s="26"/>
      <c r="V11" s="31"/>
      <c r="W11" s="31"/>
      <c r="X11" s="31"/>
      <c r="Y11" s="31"/>
    </row>
    <row r="12" spans="1:25">
      <c r="A12" s="26">
        <f t="shared" si="2"/>
        <v>2022</v>
      </c>
      <c r="B12" s="15">
        <f t="shared" si="0"/>
        <v>1600.0000197348222</v>
      </c>
      <c r="C12" s="16">
        <f>2000+C11-B11-(2000-SUM(J7:J11))</f>
        <v>4762.9644574550457</v>
      </c>
      <c r="D12" s="17">
        <f t="shared" si="1"/>
        <v>0.33592524866115347</v>
      </c>
      <c r="E12" s="26"/>
      <c r="F12" s="26"/>
      <c r="G12" s="26"/>
      <c r="H12" s="26"/>
      <c r="I12" s="26"/>
      <c r="J12" s="26"/>
      <c r="K12" s="26">
        <v>151.8918596552341</v>
      </c>
      <c r="L12" s="26">
        <v>209.56970643305928</v>
      </c>
      <c r="M12" s="26">
        <v>289.14954456251445</v>
      </c>
      <c r="N12" s="27">
        <v>398.94821173355444</v>
      </c>
      <c r="O12" s="27">
        <v>550.44069735045991</v>
      </c>
      <c r="P12" s="26"/>
      <c r="Q12" s="26"/>
      <c r="R12" s="26"/>
      <c r="S12" s="26"/>
      <c r="T12" s="26"/>
      <c r="U12" s="26"/>
      <c r="V12" s="31"/>
      <c r="W12" s="31"/>
      <c r="X12" s="31"/>
      <c r="Y12" s="31"/>
    </row>
    <row r="13" spans="1:25">
      <c r="A13" s="26">
        <f t="shared" si="2"/>
        <v>2023</v>
      </c>
      <c r="B13" s="15">
        <f t="shared" si="0"/>
        <v>1600.0000197348222</v>
      </c>
      <c r="C13" s="16">
        <f>2000+C12-B12-(2000-SUM(K8:K12))</f>
        <v>4762.9644574550457</v>
      </c>
      <c r="D13" s="17">
        <f t="shared" si="1"/>
        <v>0.33592524866115347</v>
      </c>
      <c r="E13" s="26"/>
      <c r="F13" s="26"/>
      <c r="G13" s="26"/>
      <c r="H13" s="26"/>
      <c r="I13" s="26"/>
      <c r="J13" s="26"/>
      <c r="K13" s="26"/>
      <c r="L13" s="26">
        <v>151.8918596552341</v>
      </c>
      <c r="M13" s="26">
        <v>209.56970643305928</v>
      </c>
      <c r="N13" s="26">
        <v>289.14954456251445</v>
      </c>
      <c r="O13" s="27">
        <v>398.94821173355444</v>
      </c>
      <c r="P13" s="27">
        <v>550.44069735045991</v>
      </c>
      <c r="Q13" s="26"/>
      <c r="R13" s="26"/>
      <c r="S13" s="26"/>
      <c r="T13" s="26"/>
      <c r="U13" s="26"/>
      <c r="V13" s="31"/>
      <c r="W13" s="31"/>
      <c r="X13" s="31"/>
      <c r="Y13" s="31"/>
    </row>
    <row r="14" spans="1:25">
      <c r="A14" s="26">
        <f t="shared" si="2"/>
        <v>2024</v>
      </c>
      <c r="B14" s="15">
        <f t="shared" si="0"/>
        <v>1600.0000197348222</v>
      </c>
      <c r="C14" s="16">
        <f>2000+C13-B13-(2000-SUM(L9:L13))</f>
        <v>4762.9644574550457</v>
      </c>
      <c r="D14" s="17">
        <f t="shared" si="1"/>
        <v>0.33592524866115347</v>
      </c>
      <c r="E14" s="26"/>
      <c r="F14" s="26"/>
      <c r="G14" s="26"/>
      <c r="H14" s="26"/>
      <c r="I14" s="26"/>
      <c r="J14" s="26"/>
      <c r="K14" s="26"/>
      <c r="L14" s="26"/>
      <c r="M14" s="26">
        <v>151.8918596552341</v>
      </c>
      <c r="N14" s="26">
        <v>209.56970643305928</v>
      </c>
      <c r="O14" s="26">
        <v>289.14954456251445</v>
      </c>
      <c r="P14" s="27">
        <v>398.94821173355444</v>
      </c>
      <c r="Q14" s="27">
        <v>550.44069735045991</v>
      </c>
      <c r="R14" s="26"/>
      <c r="S14" s="26"/>
      <c r="T14" s="26"/>
      <c r="U14" s="26"/>
      <c r="V14" s="31"/>
      <c r="W14" s="31"/>
      <c r="X14" s="31"/>
      <c r="Y14" s="31"/>
    </row>
    <row r="15" spans="1:25">
      <c r="A15" s="26">
        <f t="shared" si="2"/>
        <v>2025</v>
      </c>
      <c r="B15" s="15">
        <f t="shared" si="0"/>
        <v>1600.0000197348222</v>
      </c>
      <c r="C15" s="16">
        <f>2000+C14-B14-(2000-SUM(M10:M14))</f>
        <v>4762.9644574550457</v>
      </c>
      <c r="D15" s="17">
        <f t="shared" si="1"/>
        <v>0.33592524866115347</v>
      </c>
      <c r="E15" s="26"/>
      <c r="F15" s="26"/>
      <c r="G15" s="26"/>
      <c r="H15" s="26"/>
      <c r="I15" s="26"/>
      <c r="J15" s="26"/>
      <c r="K15" s="26"/>
      <c r="L15" s="26"/>
      <c r="M15" s="26"/>
      <c r="N15" s="26">
        <v>151.8918596552341</v>
      </c>
      <c r="O15" s="26">
        <v>209.56970643305928</v>
      </c>
      <c r="P15" s="26">
        <v>289.14954456251445</v>
      </c>
      <c r="Q15" s="27">
        <v>398.94821173355444</v>
      </c>
      <c r="R15" s="27">
        <v>550.44069735045991</v>
      </c>
      <c r="S15" s="26"/>
      <c r="T15" s="26"/>
      <c r="U15" s="26"/>
      <c r="V15" s="31"/>
      <c r="W15" s="31"/>
      <c r="X15" s="31"/>
      <c r="Y15" s="31"/>
    </row>
    <row r="16" spans="1:25">
      <c r="A16" s="26">
        <f t="shared" si="2"/>
        <v>2026</v>
      </c>
      <c r="B16" s="15">
        <f t="shared" si="0"/>
        <v>1600.0000197348222</v>
      </c>
      <c r="C16" s="16">
        <f>2000+C15-B15-(2000-SUM(N11:N15))</f>
        <v>4762.9644574550457</v>
      </c>
      <c r="D16" s="17">
        <f t="shared" si="1"/>
        <v>0.33592524866115347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v>151.8918596552341</v>
      </c>
      <c r="P16" s="26">
        <v>209.56970643305928</v>
      </c>
      <c r="Q16" s="26">
        <v>289.14954456251445</v>
      </c>
      <c r="R16" s="27">
        <v>398.94821173355444</v>
      </c>
      <c r="S16" s="27">
        <v>550.44069735045991</v>
      </c>
      <c r="T16" s="26"/>
      <c r="U16" s="26"/>
      <c r="V16" s="26"/>
      <c r="W16" s="31"/>
      <c r="X16" s="31"/>
      <c r="Y16" s="31"/>
    </row>
    <row r="17" spans="1:25">
      <c r="A17" s="26">
        <f t="shared" si="2"/>
        <v>2027</v>
      </c>
      <c r="B17" s="15">
        <f t="shared" si="0"/>
        <v>1600.0000197348222</v>
      </c>
      <c r="C17" s="16">
        <f>2000+C16-B16-(2000-SUM(O12:O16))</f>
        <v>4762.9644574550457</v>
      </c>
      <c r="D17" s="17">
        <f t="shared" si="1"/>
        <v>0.33592524866115347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v>151.8918596552341</v>
      </c>
      <c r="Q17" s="26">
        <v>209.56970643305928</v>
      </c>
      <c r="R17" s="26">
        <v>289.14954456251445</v>
      </c>
      <c r="S17" s="27">
        <v>398.94821173355444</v>
      </c>
      <c r="T17" s="27">
        <v>550.44069735045991</v>
      </c>
      <c r="U17" s="26"/>
      <c r="V17" s="26"/>
      <c r="W17" s="31"/>
      <c r="X17" s="31"/>
      <c r="Y17" s="31"/>
    </row>
    <row r="18" spans="1:25">
      <c r="A18" s="26">
        <f t="shared" si="2"/>
        <v>2028</v>
      </c>
      <c r="B18" s="15">
        <f t="shared" si="0"/>
        <v>1600.0000197348222</v>
      </c>
      <c r="C18" s="16">
        <f>2000+C17-B17-(2000-SUM(P13:P17))</f>
        <v>4762.9644574550457</v>
      </c>
      <c r="D18" s="17">
        <f t="shared" si="1"/>
        <v>0.33592524866115347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v>151.8918596552341</v>
      </c>
      <c r="R18" s="26">
        <v>209.56970643305928</v>
      </c>
      <c r="S18" s="26">
        <v>289.14954456251445</v>
      </c>
      <c r="T18" s="27">
        <v>398.94821173355444</v>
      </c>
      <c r="U18" s="27">
        <v>550.44069735045991</v>
      </c>
      <c r="V18" s="26"/>
      <c r="W18" s="26"/>
      <c r="X18" s="26"/>
      <c r="Y18" s="31"/>
    </row>
    <row r="19" spans="1:25">
      <c r="A19" s="26">
        <f t="shared" si="2"/>
        <v>2029</v>
      </c>
      <c r="B19" s="15">
        <f t="shared" si="0"/>
        <v>1600.0000197348222</v>
      </c>
      <c r="C19" s="16">
        <f>2000+C18-B18-(2000-SUM(Q14:Q18))</f>
        <v>4762.9644574550457</v>
      </c>
      <c r="D19" s="17">
        <f t="shared" si="1"/>
        <v>0.33592524866115347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v>151.8918596552341</v>
      </c>
      <c r="S19" s="26">
        <v>209.56970643305928</v>
      </c>
      <c r="T19" s="26">
        <v>289.14954456251445</v>
      </c>
      <c r="U19" s="27">
        <v>398.94821173355444</v>
      </c>
      <c r="V19" s="27">
        <v>550.44069735045991</v>
      </c>
      <c r="W19" s="26"/>
      <c r="X19" s="26"/>
      <c r="Y19" s="31"/>
    </row>
    <row r="20" spans="1:25">
      <c r="A20" s="26">
        <f t="shared" si="2"/>
        <v>2030</v>
      </c>
      <c r="B20" s="15">
        <f t="shared" si="0"/>
        <v>1600.0000197348222</v>
      </c>
      <c r="C20" s="16">
        <f>2000+C19-B19-(2000-SUM(R15:R19))</f>
        <v>4762.9644574550457</v>
      </c>
      <c r="D20" s="17">
        <f t="shared" si="1"/>
        <v>0.33592524866115347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>
        <v>151.8918596552341</v>
      </c>
      <c r="T20" s="26">
        <v>209.56970643305928</v>
      </c>
      <c r="U20" s="26">
        <v>289.14954456251445</v>
      </c>
      <c r="V20" s="27">
        <v>398.94821173355444</v>
      </c>
      <c r="W20" s="27">
        <v>550.44069735045991</v>
      </c>
      <c r="X20" s="26"/>
      <c r="Y20" s="31"/>
    </row>
    <row r="21" spans="1:25">
      <c r="A21" s="26">
        <f t="shared" si="2"/>
        <v>2031</v>
      </c>
      <c r="B21" s="15">
        <f t="shared" si="0"/>
        <v>1600.0000197348222</v>
      </c>
      <c r="C21" s="16">
        <f>2000+C20-B20-(2000-SUM(S16:S20))</f>
        <v>4762.9644574550457</v>
      </c>
      <c r="D21" s="17">
        <f t="shared" si="1"/>
        <v>0.33592524866115347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>
        <v>151.8918596552341</v>
      </c>
      <c r="U21" s="26">
        <v>209.56970643305928</v>
      </c>
      <c r="V21" s="26">
        <v>289.14954456251445</v>
      </c>
      <c r="W21" s="27">
        <v>398.94821173355444</v>
      </c>
      <c r="X21" s="27">
        <v>550.44069735045991</v>
      </c>
      <c r="Y21" s="26" t="s">
        <v>75</v>
      </c>
    </row>
    <row r="22" spans="1:25">
      <c r="A22" s="26">
        <f t="shared" si="2"/>
        <v>2032</v>
      </c>
      <c r="B22" s="15">
        <f>SUM(E22:X22)</f>
        <v>1049.5593223843623</v>
      </c>
      <c r="C22" s="16">
        <f>2000+C21-B21-(2000-SUM(T17:T21))</f>
        <v>4762.9644574550457</v>
      </c>
      <c r="D22" s="17">
        <f t="shared" si="1"/>
        <v>0.22035842000491526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>
        <v>151.8918596552341</v>
      </c>
      <c r="V22" s="26">
        <v>209.56970643305928</v>
      </c>
      <c r="W22" s="26">
        <v>289.14954456251445</v>
      </c>
      <c r="X22" s="27">
        <v>398.94821173355444</v>
      </c>
      <c r="Y22" s="26" t="s">
        <v>74</v>
      </c>
    </row>
    <row r="23" spans="1:25">
      <c r="A23" s="26">
        <f t="shared" si="2"/>
        <v>2033</v>
      </c>
      <c r="B23" s="15">
        <f>SUM(E23:X23)</f>
        <v>650.61111065080786</v>
      </c>
      <c r="C23" s="16">
        <f>2000+C22-B22-(2000-SUM(U18:U22))</f>
        <v>5313.4051548055049</v>
      </c>
      <c r="D23" s="17">
        <f t="shared" si="1"/>
        <v>0.12244711097597887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>
        <v>151.8918596552341</v>
      </c>
      <c r="W23" s="26">
        <v>209.56970643305928</v>
      </c>
      <c r="X23" s="26">
        <v>289.14954456251445</v>
      </c>
      <c r="Y23" s="26" t="s">
        <v>72</v>
      </c>
    </row>
    <row r="24" spans="1:25">
      <c r="A24" s="26">
        <f t="shared" si="2"/>
        <v>2034</v>
      </c>
      <c r="B24" s="15">
        <f>SUM(E24:X24)</f>
        <v>361.46156608829335</v>
      </c>
      <c r="C24" s="16">
        <f>2000+C23-B23-(2000-SUM(V19:V23))</f>
        <v>6262.7940638895197</v>
      </c>
      <c r="D24" s="17">
        <f t="shared" si="1"/>
        <v>5.7715703630179242E-2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>
        <v>151.8918596552341</v>
      </c>
      <c r="X24" s="26">
        <v>209.56970643305928</v>
      </c>
      <c r="Y24" s="26" t="s">
        <v>71</v>
      </c>
    </row>
    <row r="25" spans="1:25">
      <c r="A25" s="26">
        <f t="shared" si="2"/>
        <v>2035</v>
      </c>
      <c r="B25" s="15">
        <f>SUM(E25:X25)</f>
        <v>151.8918596552341</v>
      </c>
      <c r="C25" s="16">
        <f>2000+C24-B24-(2000-SUM(W20:W24))</f>
        <v>7501.3325175360478</v>
      </c>
      <c r="D25" s="17">
        <f t="shared" si="1"/>
        <v>2.0248650396466603E-2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>
        <v>151.8918596552341</v>
      </c>
      <c r="Y25" s="26" t="s">
        <v>70</v>
      </c>
    </row>
    <row r="26" spans="1:25">
      <c r="A26" s="26"/>
      <c r="B26" s="26"/>
      <c r="C26" s="26"/>
      <c r="D26" s="14"/>
      <c r="E26" s="27">
        <f t="shared" ref="E26:M26" si="3">SUM(E1:E14)</f>
        <v>1600.0000197348222</v>
      </c>
      <c r="F26" s="27">
        <f t="shared" si="3"/>
        <v>1600.0000197348222</v>
      </c>
      <c r="G26" s="27">
        <f t="shared" si="3"/>
        <v>1600.0000197348222</v>
      </c>
      <c r="H26" s="27">
        <f t="shared" si="3"/>
        <v>1600.0000197348222</v>
      </c>
      <c r="I26" s="27">
        <f t="shared" si="3"/>
        <v>1600.0000197348222</v>
      </c>
      <c r="J26" s="27">
        <f t="shared" si="3"/>
        <v>1600.0000197348222</v>
      </c>
      <c r="K26" s="27">
        <f t="shared" si="3"/>
        <v>1600.0000197348222</v>
      </c>
      <c r="L26" s="27">
        <f t="shared" si="3"/>
        <v>1600.0000197348222</v>
      </c>
      <c r="M26" s="27">
        <f t="shared" si="3"/>
        <v>1600.0000197348222</v>
      </c>
      <c r="N26" s="27">
        <f>SUM(N2:N15)</f>
        <v>1600.0000197348222</v>
      </c>
      <c r="O26" s="27">
        <f t="shared" ref="O26:X26" si="4">SUM(O2:O25)</f>
        <v>1600.0000197348222</v>
      </c>
      <c r="P26" s="27">
        <f t="shared" si="4"/>
        <v>1600.0000197348222</v>
      </c>
      <c r="Q26" s="27">
        <f t="shared" si="4"/>
        <v>1600.0000197348222</v>
      </c>
      <c r="R26" s="27">
        <f t="shared" si="4"/>
        <v>1600.0000197348222</v>
      </c>
      <c r="S26" s="27">
        <f t="shared" si="4"/>
        <v>1600.0000197348222</v>
      </c>
      <c r="T26" s="27">
        <f t="shared" si="4"/>
        <v>1600.0000197348222</v>
      </c>
      <c r="U26" s="27">
        <f t="shared" si="4"/>
        <v>1600.0000197348222</v>
      </c>
      <c r="V26" s="27">
        <f t="shared" si="4"/>
        <v>1600.0000197348222</v>
      </c>
      <c r="W26" s="27">
        <f t="shared" si="4"/>
        <v>1600.0000197348222</v>
      </c>
      <c r="X26" s="27">
        <f t="shared" si="4"/>
        <v>1600.0000197348222</v>
      </c>
      <c r="Y26" s="31"/>
    </row>
    <row r="27" spans="1:25">
      <c r="A27" s="26"/>
      <c r="B27" s="26"/>
      <c r="C27" s="26"/>
      <c r="D27" s="14" t="s">
        <v>73</v>
      </c>
      <c r="E27" s="34">
        <f t="shared" ref="E27:X27" si="5">E26/2000</f>
        <v>0.80000000986741115</v>
      </c>
      <c r="F27" s="34">
        <f t="shared" si="5"/>
        <v>0.80000000986741115</v>
      </c>
      <c r="G27" s="34">
        <f t="shared" si="5"/>
        <v>0.80000000986741115</v>
      </c>
      <c r="H27" s="34">
        <f t="shared" si="5"/>
        <v>0.80000000986741115</v>
      </c>
      <c r="I27" s="34">
        <f t="shared" si="5"/>
        <v>0.80000000986741115</v>
      </c>
      <c r="J27" s="34">
        <f t="shared" si="5"/>
        <v>0.80000000986741115</v>
      </c>
      <c r="K27" s="34">
        <f t="shared" si="5"/>
        <v>0.80000000986741115</v>
      </c>
      <c r="L27" s="34">
        <f t="shared" si="5"/>
        <v>0.80000000986741115</v>
      </c>
      <c r="M27" s="34">
        <f t="shared" si="5"/>
        <v>0.80000000986741115</v>
      </c>
      <c r="N27" s="34">
        <f t="shared" si="5"/>
        <v>0.80000000986741115</v>
      </c>
      <c r="O27" s="34">
        <f t="shared" si="5"/>
        <v>0.80000000986741115</v>
      </c>
      <c r="P27" s="34">
        <f t="shared" si="5"/>
        <v>0.80000000986741115</v>
      </c>
      <c r="Q27" s="34">
        <f t="shared" si="5"/>
        <v>0.80000000986741115</v>
      </c>
      <c r="R27" s="34">
        <f t="shared" si="5"/>
        <v>0.80000000986741115</v>
      </c>
      <c r="S27" s="34">
        <f t="shared" si="5"/>
        <v>0.80000000986741115</v>
      </c>
      <c r="T27" s="34">
        <f t="shared" si="5"/>
        <v>0.80000000986741115</v>
      </c>
      <c r="U27" s="34">
        <f t="shared" si="5"/>
        <v>0.80000000986741115</v>
      </c>
      <c r="V27" s="34">
        <f t="shared" si="5"/>
        <v>0.80000000986741115</v>
      </c>
      <c r="W27" s="34">
        <f t="shared" si="5"/>
        <v>0.80000000986741115</v>
      </c>
      <c r="X27" s="34">
        <f t="shared" si="5"/>
        <v>0.80000000986741115</v>
      </c>
      <c r="Y27" s="31"/>
    </row>
    <row r="28" spans="1:25">
      <c r="C28" t="s">
        <v>69</v>
      </c>
    </row>
    <row r="34" spans="7:7">
      <c r="G34" t="s">
        <v>69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의사 국시</vt:lpstr>
      <vt:lpstr>1000명</vt:lpstr>
      <vt:lpstr>조정 1000명</vt:lpstr>
      <vt:lpstr>1200명</vt:lpstr>
      <vt:lpstr>조정 1200명</vt:lpstr>
      <vt:lpstr>1400명</vt:lpstr>
      <vt:lpstr>조정 1400명</vt:lpstr>
      <vt:lpstr>1600명</vt:lpstr>
      <vt:lpstr>조정 1600명</vt:lpstr>
      <vt:lpstr>1800명</vt:lpstr>
      <vt:lpstr>조정 1800명</vt:lpstr>
      <vt:lpstr>합격률90%</vt:lpstr>
      <vt:lpstr>합격률80%</vt:lpstr>
      <vt:lpstr>합격률70%</vt:lpstr>
      <vt:lpstr>합격률60%</vt:lpstr>
      <vt:lpstr>합격률50%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Mahone</dc:creator>
  <cp:lastModifiedBy>pspd</cp:lastModifiedBy>
  <cp:lastPrinted>2010-12-06T01:51:30Z</cp:lastPrinted>
  <dcterms:created xsi:type="dcterms:W3CDTF">2010-12-01T10:33:46Z</dcterms:created>
  <dcterms:modified xsi:type="dcterms:W3CDTF">2010-12-06T01:57:12Z</dcterms:modified>
</cp:coreProperties>
</file>